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RE\CUP COMPLIANCE\CFWI 2020\Conservation Subteam-Public Supply\Survey\"/>
    </mc:Choice>
  </mc:AlternateContent>
  <bookViews>
    <workbookView xWindow="0" yWindow="0" windowWidth="28800" windowHeight="12435" activeTab="2"/>
  </bookViews>
  <sheets>
    <sheet name="All_WMD_Prjcts_2010-present" sheetId="3" r:id="rId1"/>
    <sheet name="modified" sheetId="4" r:id="rId2"/>
    <sheet name="2010-2013" sheetId="5" r:id="rId3"/>
    <sheet name="2014-2015" sheetId="6" r:id="rId4"/>
    <sheet name="2016 +" sheetId="7" r:id="rId5"/>
    <sheet name="Summary" sheetId="8" r:id="rId6"/>
  </sheets>
  <definedNames>
    <definedName name="_xlnm._FilterDatabase" localSheetId="0" hidden="1">'All_WMD_Prjcts_2010-present'!$A$1:$Q$48</definedName>
    <definedName name="_xlnm._FilterDatabase" localSheetId="1" hidden="1">modified!$A$1:$Q$71</definedName>
    <definedName name="_xlnm.Print_Titles" localSheetId="0">'All_WMD_Prjcts_2010-present'!$1:$1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5" l="1"/>
  <c r="K30" i="7"/>
  <c r="K13" i="6" l="1"/>
  <c r="K25" i="7" l="1"/>
  <c r="D2" i="8"/>
  <c r="E2" i="8" s="1"/>
  <c r="C3" i="8" l="1"/>
  <c r="C2" i="8"/>
  <c r="B3" i="8"/>
  <c r="B2" i="8"/>
  <c r="I27" i="7"/>
  <c r="L27" i="7"/>
  <c r="H27" i="7"/>
  <c r="I25" i="7"/>
  <c r="L25" i="7"/>
  <c r="H25" i="7"/>
  <c r="I11" i="6"/>
  <c r="J11" i="6"/>
  <c r="K11" i="6"/>
  <c r="L11" i="6"/>
  <c r="H11" i="6"/>
  <c r="I19" i="5"/>
  <c r="J19" i="5"/>
  <c r="K19" i="5"/>
  <c r="L19" i="5"/>
  <c r="H19" i="5"/>
  <c r="I17" i="5"/>
  <c r="J17" i="5"/>
  <c r="K17" i="5"/>
  <c r="L17" i="5"/>
  <c r="H17" i="5"/>
  <c r="I9" i="6"/>
  <c r="J9" i="6"/>
  <c r="K9" i="6"/>
  <c r="L9" i="6"/>
  <c r="H9" i="6"/>
  <c r="K24" i="7"/>
  <c r="K23" i="7"/>
  <c r="K22" i="7"/>
  <c r="K21" i="7"/>
  <c r="K20" i="7"/>
  <c r="J19" i="7"/>
  <c r="K19" i="7" s="1"/>
  <c r="J18" i="7"/>
  <c r="J27" i="7" s="1"/>
  <c r="J17" i="7"/>
  <c r="K17" i="7" s="1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2" i="7"/>
  <c r="K8" i="6"/>
  <c r="K7" i="6"/>
  <c r="K6" i="6"/>
  <c r="K5" i="6"/>
  <c r="K4" i="6"/>
  <c r="K3" i="6"/>
  <c r="K2" i="6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K46" i="4"/>
  <c r="K45" i="4"/>
  <c r="K44" i="4"/>
  <c r="K43" i="4"/>
  <c r="K42" i="4"/>
  <c r="K32" i="4"/>
  <c r="K31" i="4"/>
  <c r="K30" i="4"/>
  <c r="K29" i="4"/>
  <c r="K28" i="4"/>
  <c r="K27" i="4"/>
  <c r="K26" i="4"/>
  <c r="K23" i="4"/>
  <c r="K22" i="4"/>
  <c r="K18" i="4"/>
  <c r="K14" i="4"/>
  <c r="K13" i="4"/>
  <c r="K12" i="4"/>
  <c r="K11" i="4"/>
  <c r="K10" i="4"/>
  <c r="K9" i="4"/>
  <c r="J41" i="4"/>
  <c r="K41" i="4" s="1"/>
  <c r="J40" i="4"/>
  <c r="K40" i="4" s="1"/>
  <c r="J39" i="4"/>
  <c r="K38" i="4"/>
  <c r="K37" i="4"/>
  <c r="K25" i="4"/>
  <c r="K24" i="4"/>
  <c r="K21" i="4"/>
  <c r="K8" i="4"/>
  <c r="K6" i="4"/>
  <c r="K5" i="4"/>
  <c r="K3" i="4"/>
  <c r="K2" i="4"/>
  <c r="K36" i="4"/>
  <c r="K35" i="4"/>
  <c r="K34" i="4"/>
  <c r="K33" i="4"/>
  <c r="K20" i="4"/>
  <c r="K19" i="4"/>
  <c r="K17" i="4"/>
  <c r="K16" i="4"/>
  <c r="K15" i="4"/>
  <c r="K7" i="4"/>
  <c r="K4" i="4"/>
  <c r="J25" i="7" l="1"/>
  <c r="K18" i="7"/>
  <c r="K27" i="7" s="1"/>
  <c r="D3" i="8" s="1"/>
  <c r="E3" i="8" s="1"/>
  <c r="K39" i="4"/>
  <c r="H64" i="3"/>
  <c r="K11" i="3"/>
  <c r="K12" i="3"/>
  <c r="K9" i="3"/>
  <c r="K10" i="3"/>
  <c r="K8" i="3"/>
  <c r="K7" i="3"/>
  <c r="I64" i="3" l="1"/>
  <c r="J64" i="3"/>
  <c r="L64" i="3"/>
  <c r="I66" i="3"/>
  <c r="I69" i="3" s="1"/>
  <c r="I70" i="3" s="1"/>
  <c r="L66" i="3"/>
  <c r="L69" i="3" s="1"/>
  <c r="L70" i="3" s="1"/>
  <c r="H66" i="3"/>
  <c r="H69" i="3" l="1"/>
  <c r="H70" i="3" s="1"/>
  <c r="L13" i="3"/>
  <c r="I48" i="3" l="1"/>
  <c r="J48" i="3"/>
  <c r="L48" i="3"/>
  <c r="H4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28" i="3"/>
  <c r="K48" i="3" l="1"/>
  <c r="K14" i="3"/>
  <c r="K15" i="3"/>
  <c r="K16" i="3"/>
  <c r="K17" i="3"/>
  <c r="K18" i="3"/>
  <c r="K19" i="3"/>
  <c r="K20" i="3"/>
  <c r="K21" i="3"/>
  <c r="K22" i="3"/>
  <c r="K23" i="3"/>
  <c r="K2" i="3"/>
  <c r="K3" i="3"/>
  <c r="K4" i="3"/>
  <c r="K5" i="3"/>
  <c r="K6" i="3"/>
  <c r="K64" i="3" l="1"/>
  <c r="H27" i="3"/>
  <c r="L27" i="3" l="1"/>
  <c r="L52" i="3" s="1"/>
  <c r="I27" i="3"/>
  <c r="J26" i="3"/>
  <c r="K26" i="3" s="1"/>
  <c r="J25" i="3"/>
  <c r="K25" i="3" s="1"/>
  <c r="J24" i="3"/>
  <c r="J66" i="3" l="1"/>
  <c r="J69" i="3" s="1"/>
  <c r="J70" i="3" s="1"/>
  <c r="K24" i="3"/>
  <c r="K66" i="3" s="1"/>
  <c r="K69" i="3" s="1"/>
  <c r="K70" i="3" s="1"/>
  <c r="J27" i="3"/>
  <c r="J13" i="3"/>
  <c r="K13" i="3" s="1"/>
  <c r="I13" i="3"/>
  <c r="I52" i="3" s="1"/>
  <c r="H13" i="3"/>
  <c r="H52" i="3" s="1"/>
  <c r="J52" i="3" l="1"/>
  <c r="K27" i="3"/>
  <c r="K52" i="3" s="1"/>
</calcChain>
</file>

<file path=xl/sharedStrings.xml><?xml version="1.0" encoding="utf-8"?>
<sst xmlns="http://schemas.openxmlformats.org/spreadsheetml/2006/main" count="1351" uniqueCount="215">
  <si>
    <t>Fiscal Year</t>
  </si>
  <si>
    <t>County</t>
  </si>
  <si>
    <t>Entity Alias</t>
  </si>
  <si>
    <t>Project Type</t>
  </si>
  <si>
    <t>Project Title</t>
  </si>
  <si>
    <t>Status</t>
  </si>
  <si>
    <t>Comments</t>
  </si>
  <si>
    <t>Background</t>
  </si>
  <si>
    <t>Closed</t>
  </si>
  <si>
    <t>Indoor plumbing</t>
  </si>
  <si>
    <t>Irrigation</t>
  </si>
  <si>
    <t>Orange</t>
  </si>
  <si>
    <t>Osceola</t>
  </si>
  <si>
    <t>St. Cloud</t>
  </si>
  <si>
    <t>Orange County Utilities</t>
  </si>
  <si>
    <t>Toho Water Authority</t>
  </si>
  <si>
    <t>Toilet Rebate Program</t>
  </si>
  <si>
    <t>Toilet Rebate Program 2013-2014</t>
  </si>
  <si>
    <t>Project is 100% complete. Project exceeded 200 rebates.</t>
  </si>
  <si>
    <t>Approve, process, and apply 200 (up to) $145 rebates, for the purchase and installation of an EPA WaterSense high efficiency toilet, on participants utility bill.</t>
  </si>
  <si>
    <t xml:space="preserve">100% complete. </t>
  </si>
  <si>
    <t>Approve, process, and apply 320 (up to) $125 rebates, for the purchase and installation of all associated hardware per WaterSense labeled high efficiency toilet, with a limit of two per residential dwelling unit, on the participants’ utility bill</t>
  </si>
  <si>
    <t>100% complete.</t>
  </si>
  <si>
    <t>Approve, process, and apply 100 (up to) $145 rebates, for the purchase and installation of all associated hardware for any WaterSense labeled high efficiency toilet, with a limit of one (1) per residential dwelling unit, on participants’ utility bill</t>
  </si>
  <si>
    <t>100% complete. Processed 207 rebates at $145 each for the purchase and installation of HETs</t>
  </si>
  <si>
    <t>Approve, process, and apply 207 (up to) $145 rebates, for the purchase and installation of all associated hardware per WaterSense labeled high efficiency toilet, with a limit of two per residential dwelling unit, on the participants’ utility bill</t>
  </si>
  <si>
    <t>Approve, process, and apply 200 (up to) $145 rebates, for the purchase and installation of all associated hardware for any WaterSense labeled high efficiency toilet with a UNAR Map rating above 400 grams per flush, with a limit of one (1) per residential dwelling unit, on participants' utility bill</t>
  </si>
  <si>
    <t>Approve, process, and pay 207 rebates at $145  high efficiency toilet, with a limit of two (2) per eligible residential dwelling units within the Toho Water Authority service area</t>
  </si>
  <si>
    <t>Commercial Showerhead Retrofit</t>
  </si>
  <si>
    <t>Purchase, distribute and verify installation of 3,075 commercial grade 1.5 gpm fixed and/or handheld showerheads,  and 3,465 commercial grade 1 gpm faucet aerators in three commercial properties located along the I-4 corridor.</t>
  </si>
  <si>
    <t>Due to lower fixture costs, project exceeded original estimates. Actual installations, 5,795 showerheads (188%) and 10,648 aerators (307%)</t>
  </si>
  <si>
    <t>District</t>
  </si>
  <si>
    <t>SFWMD</t>
  </si>
  <si>
    <t>Cost effectiveness per Kgal</t>
  </si>
  <si>
    <t>Project # or ID number</t>
  </si>
  <si>
    <t>N112</t>
  </si>
  <si>
    <t>N221</t>
  </si>
  <si>
    <t>N249</t>
  </si>
  <si>
    <t>N314</t>
  </si>
  <si>
    <t>N613</t>
  </si>
  <si>
    <t>N714</t>
  </si>
  <si>
    <t>N716</t>
  </si>
  <si>
    <t>N820</t>
  </si>
  <si>
    <t>SWFWMD</t>
  </si>
  <si>
    <t>Polk</t>
  </si>
  <si>
    <t>Lakeland</t>
  </si>
  <si>
    <t>Winter Haven</t>
  </si>
  <si>
    <t>Frostproof</t>
  </si>
  <si>
    <t>Lake Alfred</t>
  </si>
  <si>
    <t>Polk County Utilities</t>
  </si>
  <si>
    <t>Indoor Pluming</t>
  </si>
  <si>
    <t>software AMA</t>
  </si>
  <si>
    <t>N363</t>
  </si>
  <si>
    <t>Smart Irrigation Controller Pilot Project</t>
  </si>
  <si>
    <t>Toilet Rebate Program/DIY</t>
  </si>
  <si>
    <t>Landscape and Irrigation Evaluation Program - Phase 1</t>
  </si>
  <si>
    <t>Landscape and Irrigation Evaluation Program - Phase 2</t>
  </si>
  <si>
    <t>Landscape and irrigation evaluation Program</t>
  </si>
  <si>
    <t>Customer Portal Pilot Project</t>
  </si>
  <si>
    <t>Landscape and Irrigation Evaluation program</t>
  </si>
  <si>
    <t>Ongoing</t>
  </si>
  <si>
    <t>average savings of 31.4 gal per per day per fixture</t>
  </si>
  <si>
    <t>low participation, only 12 of expected 50 SMS were installed. A single contractor was hired to install the SMS</t>
  </si>
  <si>
    <t xml:space="preserve">low participation, only 20 of expected 50 rebates were done. </t>
  </si>
  <si>
    <t>high participation, 57 of expected 50 rebates. Also 500 conservation kits (showerhead, aerators)</t>
  </si>
  <si>
    <t>N814</t>
  </si>
  <si>
    <t>Customer portal project</t>
  </si>
  <si>
    <t>PRWC</t>
  </si>
  <si>
    <t>indoor retrofit</t>
  </si>
  <si>
    <t>outdoor BMPs</t>
  </si>
  <si>
    <t>FL waterstar rebates</t>
  </si>
  <si>
    <t>Florida water star rebates</t>
  </si>
  <si>
    <t xml:space="preserve">costs are $155 per evaluation plus $75 for rain sensor install. </t>
  </si>
  <si>
    <t>P921</t>
  </si>
  <si>
    <t>P920</t>
  </si>
  <si>
    <t>P922</t>
  </si>
  <si>
    <t xml:space="preserve">FDEP funded project. 1,830 toilet rebates to replace 3.5 gpf or higher models with WaterSense labeled fixtures (1.28 gpf).  1,305 conservation kits to be distributed  to homeowners. </t>
  </si>
  <si>
    <t>FDEP funded project. 500 rebates to be distributed to new home builders within Polk County who build homes to Florida Water Star standards and submits proof of Water Star certification. $700 rebate per home</t>
  </si>
  <si>
    <t>The project consists of a pilot program for an online software program that will enable effective distribution of conservation information. 5,000 accounts</t>
  </si>
  <si>
    <t>complete</t>
  </si>
  <si>
    <t>SWFWMD Total</t>
  </si>
  <si>
    <t xml:space="preserve">200 irrigation system evaluations, estimated savings is 140 gpd each, cost is $200 each. Approximately 100 rain sensor devices installed at $75 each. Also included are educational materials, program promotion, and surveys necessary to ensure the success of the program. Approximately 200 conservation kits will also be provided $10 each. </t>
  </si>
  <si>
    <t>300 irrigation system evaluations. Approximately 150 rain sensor devices installed. Also included are educational materials, program promotion, follow-up evaluations, and surveys necessary to ensure the success of the program. Approximately 300 conservation kits</t>
  </si>
  <si>
    <t>Full implementation of an online software program that will enable more effective distribution of conservation information and activities. This also includes a utility side dashboard. The software and promotion material will be utility wide (approximately 60,000 accounts) for approximately one year. The demand reduction of approximatly 3%</t>
  </si>
  <si>
    <t>SJRWMD</t>
  </si>
  <si>
    <t>City of Ocoee</t>
  </si>
  <si>
    <t>AMI</t>
  </si>
  <si>
    <t>Installed smart meters educated public to monitor use</t>
  </si>
  <si>
    <t>7-11% reduction in neighborhoods with meters.</t>
  </si>
  <si>
    <t>https://www.youtube.com/watch?v=80joid0XJn4 20 yr life on meters.    Contract required  3 years data pre and post</t>
  </si>
  <si>
    <t xml:space="preserve">City of Apopka </t>
  </si>
  <si>
    <t>Rebate to 100 customers to install ET controllers</t>
  </si>
  <si>
    <t>3 yr pre post data showed 35% - 50% reduction/month</t>
  </si>
  <si>
    <t>City of Apopka</t>
  </si>
  <si>
    <t>AMR</t>
  </si>
  <si>
    <t>Irrig.Enforcement</t>
  </si>
  <si>
    <t>Landscape implementation Ordinance Implementation</t>
  </si>
  <si>
    <t>3 year pre and post data but no analysis.</t>
  </si>
  <si>
    <t>Seminole County</t>
  </si>
  <si>
    <t>City of Sanford</t>
  </si>
  <si>
    <t>Installation of meters and software</t>
  </si>
  <si>
    <t>closed</t>
  </si>
  <si>
    <t>UF report on results Dr Heaney.</t>
  </si>
  <si>
    <t>Orange County</t>
  </si>
  <si>
    <t>Smart controller study</t>
  </si>
  <si>
    <t>Open</t>
  </si>
  <si>
    <t>Results show 30 - 60% savings</t>
  </si>
  <si>
    <t>Lake</t>
  </si>
  <si>
    <t>City of Groveland</t>
  </si>
  <si>
    <t>Outreach</t>
  </si>
  <si>
    <t>Irrigation Rule enforcement</t>
  </si>
  <si>
    <t>OCU</t>
  </si>
  <si>
    <t>Toilet retrofit</t>
  </si>
  <si>
    <t>Start in fall 2016 200 toilets replaced</t>
  </si>
  <si>
    <t>should end by 9/17</t>
  </si>
  <si>
    <t>Indoor outdoor</t>
  </si>
  <si>
    <t>starts in Fall 100 homes targeted in Wekiva basin</t>
  </si>
  <si>
    <t>Nozzle replacement</t>
  </si>
  <si>
    <t>5000 nozzles in 143 residences installed by 9/15</t>
  </si>
  <si>
    <t>No pre and post data required.</t>
  </si>
  <si>
    <t>SFWMD Total</t>
  </si>
  <si>
    <t>Contract was to do irrigation enforcement and education.</t>
  </si>
  <si>
    <t>open</t>
  </si>
  <si>
    <t xml:space="preserve">SJRWMD Total </t>
  </si>
  <si>
    <t>Water Savings (GPD)</t>
  </si>
  <si>
    <t>All Districts Total</t>
  </si>
  <si>
    <t>AMI implementation Program</t>
  </si>
  <si>
    <t>Seminole</t>
  </si>
  <si>
    <t>Indoor Plumbing Rebate Program</t>
  </si>
  <si>
    <t>ET controllers, nozzles landscapes</t>
  </si>
  <si>
    <t>3 yr pre and past data will be submitted.</t>
  </si>
  <si>
    <t>36.64% savings based on pilot phase.</t>
  </si>
  <si>
    <t>AMI Meter Upgrade</t>
  </si>
  <si>
    <t>Waterwise Neighbor Program</t>
  </si>
  <si>
    <t>Rainsensor Replacement Project</t>
  </si>
  <si>
    <t>replace 1,100 rainsensors predicts 15K/month</t>
  </si>
  <si>
    <t xml:space="preserve">$107.25mg for the life of the devise      </t>
  </si>
  <si>
    <t>Water$mart Customers Conserve</t>
  </si>
  <si>
    <t>Community based social marketing to reduce use.</t>
  </si>
  <si>
    <t>OUC</t>
  </si>
  <si>
    <t xml:space="preserve"> High Water Use Target Conservation</t>
  </si>
  <si>
    <t>Retrofit high use homes outdoor use</t>
  </si>
  <si>
    <t>Using PREC tool to measure savings</t>
  </si>
  <si>
    <t>Whole house</t>
  </si>
  <si>
    <t>Waterwise Neighbor Retrofit</t>
  </si>
  <si>
    <t>Retrofit high water users indoors and out</t>
  </si>
  <si>
    <t>Pre and post water use data will be required.</t>
  </si>
  <si>
    <t>Whole House</t>
  </si>
  <si>
    <t>Waterwise Neighbor NEW</t>
  </si>
  <si>
    <t>Partner with builders to build water efficient homes</t>
  </si>
  <si>
    <t>82,967 gpd referenced in application so 30.2 MGY.</t>
  </si>
  <si>
    <t>Winter Garden</t>
  </si>
  <si>
    <t>AMR implementation</t>
  </si>
  <si>
    <t>AMR meter replacement</t>
  </si>
  <si>
    <t>Expand existing AMR to more homes</t>
  </si>
  <si>
    <t>low participation, 211 of expected 1,100 irrigation evals. Contractor, and participation issues. An averagae of 138 gpd savings at each home based on final report 1 year pre and post monitoring. 287 conservation kits were also distributed.</t>
  </si>
  <si>
    <t>Is project a quantified BMP? Yes / No</t>
  </si>
  <si>
    <t>yes</t>
  </si>
  <si>
    <t>NA</t>
  </si>
  <si>
    <t>Contract paid out</t>
  </si>
  <si>
    <t>AMI Software update and report analysis</t>
  </si>
  <si>
    <t>Consumption data not submittedin this contract.</t>
  </si>
  <si>
    <t>completed</t>
  </si>
  <si>
    <t>Meter replacement only , no software</t>
  </si>
  <si>
    <t>Expect 30 - 50% savings over 200 plus audits.</t>
  </si>
  <si>
    <t>Expansion of existing AMI program which has proven successful to engage homeowners to conserve.</t>
  </si>
  <si>
    <t xml:space="preserve">Scope included assistance to city to identify violation, work with homeowners on reason and perform audits. 3 yr pre and post data.3/31/13 completion. </t>
  </si>
  <si>
    <t>1.7mgd at a cost of $8.5 million 15 yr useful life 11% reduction in water loss.</t>
  </si>
  <si>
    <t>4.9% savings expected</t>
  </si>
  <si>
    <t>based on cost shar eapplication</t>
  </si>
  <si>
    <t>2010 - 2014</t>
  </si>
  <si>
    <t>2015 and onward</t>
  </si>
  <si>
    <t>Summary</t>
  </si>
  <si>
    <t>Pace of projects 2015 onward</t>
  </si>
  <si>
    <t>average per year for the last 3 years</t>
  </si>
  <si>
    <t>average pace X 20 years</t>
  </si>
  <si>
    <t>100% complete. Processed 224 rebates.</t>
  </si>
  <si>
    <t>WC-2015</t>
  </si>
  <si>
    <t>WC-2010</t>
  </si>
  <si>
    <t>WC-2027</t>
  </si>
  <si>
    <t>WC-2023</t>
  </si>
  <si>
    <t>2017-2018</t>
  </si>
  <si>
    <t>Polk County BOCC</t>
  </si>
  <si>
    <t>ALFDs</t>
  </si>
  <si>
    <t>Software</t>
  </si>
  <si>
    <t>Automatic Line Flushing Devices</t>
  </si>
  <si>
    <t>Water Conservation Software Technology for Oak Hills water use area</t>
  </si>
  <si>
    <t>Water Conservation Software Technology Project for Southwest Orange County</t>
  </si>
  <si>
    <t>On Schedule</t>
  </si>
  <si>
    <t>This program will provide 300 rebates of $145 each to homes within the City of St. Cloud service area toward the purchase and installation of any WaterSense HET and all associated hardware.</t>
  </si>
  <si>
    <t>Install 30 automatic line flushing devices at computer modeled locations with high water age, thereby maintaining high water quality and reducing the amount of water wasted during flushing activities.</t>
  </si>
  <si>
    <t>Installation of AMI hardware and a software component for leak notification, water use comparison, historical use, threshold alarms, 2-way messaging between utility and customers, and report generation.</t>
  </si>
  <si>
    <t xml:space="preserve">Orange County Utilities will contract with WaterSmart Software Inc. to implement software that combines technology and community-based social marketing to reduce potable water consumption of 24,283 households. </t>
  </si>
  <si>
    <t>Contract has not been executed for this project</t>
  </si>
  <si>
    <r>
      <t>Actual Project Cost/ Est. Project Cost</t>
    </r>
    <r>
      <rPr>
        <b/>
        <vertAlign val="superscript"/>
        <sz val="9"/>
        <color indexed="9"/>
        <rFont val="Calibri"/>
        <family val="2"/>
        <scheme val="minor"/>
      </rPr>
      <t>1</t>
    </r>
  </si>
  <si>
    <r>
      <t>Actual Funding/ Approved Funding</t>
    </r>
    <r>
      <rPr>
        <b/>
        <vertAlign val="superscript"/>
        <sz val="9"/>
        <color indexed="9"/>
        <rFont val="Calibri"/>
        <family val="2"/>
        <scheme val="minor"/>
      </rPr>
      <t>1</t>
    </r>
  </si>
  <si>
    <r>
      <t xml:space="preserve"> Water Savings (MGY)</t>
    </r>
    <r>
      <rPr>
        <b/>
        <vertAlign val="superscript"/>
        <sz val="9"/>
        <color indexed="9"/>
        <rFont val="Calibri"/>
        <family val="2"/>
        <scheme val="minor"/>
      </rPr>
      <t>2</t>
    </r>
  </si>
  <si>
    <t>FDEP funded project. 49 FFL rebates to change high water-use landscapes into a Florida Friendly area that requires minimal irrigation and chemicals; 229 smart irrigation (ET) controllers installed by a licensed contractor and education on proper unit operation; 594 wireless rain sensors</t>
  </si>
  <si>
    <r>
      <t>Number of Implementations</t>
    </r>
    <r>
      <rPr>
        <b/>
        <vertAlign val="superscript"/>
        <sz val="8"/>
        <color indexed="9"/>
        <rFont val="Calibri"/>
        <family val="2"/>
        <scheme val="minor"/>
      </rPr>
      <t>1</t>
    </r>
  </si>
  <si>
    <t>-</t>
  </si>
  <si>
    <t>no</t>
  </si>
  <si>
    <t>No</t>
  </si>
  <si>
    <t>Yes</t>
  </si>
  <si>
    <t>NO</t>
  </si>
  <si>
    <t>2014-2015</t>
  </si>
  <si>
    <t>Total</t>
  </si>
  <si>
    <t>Quantified BMPs only</t>
  </si>
  <si>
    <t>2010-2013</t>
  </si>
  <si>
    <t>2016+</t>
  </si>
  <si>
    <t>savings gpd, All</t>
  </si>
  <si>
    <t>savings gpd, quantified BMPs only</t>
  </si>
  <si>
    <t>7-11% reduction in neighborhoods with meters predicted.</t>
  </si>
  <si>
    <t>36.64% savings predicted based on pilot phase.</t>
  </si>
  <si>
    <t>Strategic Water Conservation</t>
  </si>
  <si>
    <t>Total yellow highlighted-not quantified with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</si>
</sst>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9"/>
      <color indexed="9"/>
      <name val="Calibri"/>
      <family val="2"/>
      <scheme val="minor"/>
    </font>
    <font>
      <b/>
      <sz val="9"/>
      <color rgb="FF0066FF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vertAlign val="superscript"/>
      <sz val="8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4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</cellStyleXfs>
  <cellXfs count="178">
    <xf numFmtId="0" fontId="0" fillId="0" borderId="0" xfId="0"/>
    <xf numFmtId="165" fontId="1" fillId="2" borderId="1" xfId="1" applyNumberFormat="1" applyFont="1" applyFill="1" applyBorder="1" applyAlignment="1">
      <alignment horizontal="center" vertical="center" wrapText="1"/>
    </xf>
    <xf numFmtId="166" fontId="2" fillId="0" borderId="1" xfId="4" applyNumberFormat="1" applyFont="1" applyFill="1" applyBorder="1" applyAlignment="1">
      <alignment horizontal="righ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vertical="center" wrapText="1"/>
    </xf>
    <xf numFmtId="2" fontId="2" fillId="0" borderId="1" xfId="1" applyNumberFormat="1" applyFont="1" applyFill="1" applyBorder="1" applyAlignment="1">
      <alignment horizontal="right" vertical="center"/>
    </xf>
    <xf numFmtId="8" fontId="2" fillId="0" borderId="1" xfId="1" applyNumberFormat="1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1" quotePrefix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>
      <alignment horizontal="right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/>
    </xf>
    <xf numFmtId="0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6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6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8" fontId="2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6" fontId="2" fillId="0" borderId="1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6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166" fontId="10" fillId="0" borderId="0" xfId="4" applyNumberFormat="1" applyFont="1" applyAlignment="1">
      <alignment vertical="center"/>
    </xf>
    <xf numFmtId="6" fontId="7" fillId="0" borderId="0" xfId="0" applyNumberFormat="1" applyFont="1" applyAlignment="1">
      <alignment vertical="center"/>
    </xf>
    <xf numFmtId="166" fontId="7" fillId="0" borderId="0" xfId="4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43" fontId="7" fillId="0" borderId="0" xfId="4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5" applyFont="1" applyBorder="1" applyAlignment="1">
      <alignment vertical="center" wrapText="1"/>
    </xf>
    <xf numFmtId="0" fontId="13" fillId="4" borderId="1" xfId="1" applyFont="1" applyFill="1" applyBorder="1" applyAlignment="1">
      <alignment vertical="center" wrapText="1"/>
    </xf>
    <xf numFmtId="165" fontId="13" fillId="4" borderId="1" xfId="1" applyNumberFormat="1" applyFont="1" applyFill="1" applyBorder="1" applyAlignment="1">
      <alignment horizontal="right" vertical="center"/>
    </xf>
    <xf numFmtId="2" fontId="13" fillId="4" borderId="1" xfId="1" applyNumberFormat="1" applyFont="1" applyFill="1" applyBorder="1" applyAlignment="1">
      <alignment horizontal="right" vertical="center"/>
    </xf>
    <xf numFmtId="166" fontId="13" fillId="4" borderId="1" xfId="4" applyNumberFormat="1" applyFont="1" applyFill="1" applyBorder="1" applyAlignment="1">
      <alignment horizontal="right" vertical="center" wrapText="1"/>
    </xf>
    <xf numFmtId="0" fontId="13" fillId="4" borderId="3" xfId="1" applyFont="1" applyFill="1" applyBorder="1" applyAlignment="1">
      <alignment vertical="center"/>
    </xf>
    <xf numFmtId="0" fontId="13" fillId="4" borderId="3" xfId="1" applyFont="1" applyFill="1" applyBorder="1" applyAlignment="1">
      <alignment horizontal="center" vertical="center"/>
    </xf>
    <xf numFmtId="0" fontId="13" fillId="4" borderId="3" xfId="1" applyFont="1" applyFill="1" applyBorder="1" applyAlignment="1">
      <alignment horizontal="center" vertical="center" wrapText="1"/>
    </xf>
    <xf numFmtId="0" fontId="13" fillId="4" borderId="3" xfId="1" applyFont="1" applyFill="1" applyBorder="1" applyAlignment="1">
      <alignment horizontal="left" vertical="center"/>
    </xf>
    <xf numFmtId="0" fontId="13" fillId="4" borderId="2" xfId="1" applyFont="1" applyFill="1" applyBorder="1" applyAlignment="1">
      <alignment vertical="center" wrapText="1"/>
    </xf>
    <xf numFmtId="0" fontId="13" fillId="4" borderId="3" xfId="1" applyFont="1" applyFill="1" applyBorder="1" applyAlignment="1">
      <alignment horizontal="left" vertical="center" wrapText="1"/>
    </xf>
    <xf numFmtId="0" fontId="13" fillId="4" borderId="0" xfId="0" applyFont="1" applyFill="1" applyAlignment="1">
      <alignment vertical="center"/>
    </xf>
    <xf numFmtId="0" fontId="13" fillId="4" borderId="1" xfId="1" applyNumberFormat="1" applyFont="1" applyFill="1" applyBorder="1" applyAlignment="1">
      <alignment vertical="center" wrapText="1"/>
    </xf>
    <xf numFmtId="165" fontId="13" fillId="4" borderId="1" xfId="0" applyNumberFormat="1" applyFont="1" applyFill="1" applyBorder="1" applyAlignment="1">
      <alignment vertical="center"/>
    </xf>
    <xf numFmtId="2" fontId="13" fillId="4" borderId="1" xfId="0" applyNumberFormat="1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6" fontId="13" fillId="4" borderId="1" xfId="0" applyNumberFormat="1" applyFont="1" applyFill="1" applyBorder="1" applyAlignment="1">
      <alignment vertical="center"/>
    </xf>
    <xf numFmtId="166" fontId="13" fillId="4" borderId="1" xfId="4" applyNumberFormat="1" applyFont="1" applyFill="1" applyBorder="1" applyAlignment="1">
      <alignment vertical="center"/>
    </xf>
    <xf numFmtId="164" fontId="13" fillId="4" borderId="4" xfId="1" applyNumberFormat="1" applyFont="1" applyFill="1" applyBorder="1" applyAlignment="1">
      <alignment horizontal="right" vertical="center"/>
    </xf>
    <xf numFmtId="164" fontId="2" fillId="0" borderId="1" xfId="2" applyNumberFormat="1" applyFont="1" applyBorder="1" applyAlignment="1">
      <alignment horizontal="right" vertical="center"/>
    </xf>
    <xf numFmtId="164" fontId="2" fillId="0" borderId="1" xfId="2" applyNumberFormat="1" applyFont="1" applyFill="1" applyBorder="1" applyAlignment="1">
      <alignment horizontal="right" vertical="center"/>
    </xf>
    <xf numFmtId="164" fontId="13" fillId="4" borderId="0" xfId="0" applyNumberFormat="1" applyFont="1" applyFill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13" fillId="4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Border="1" applyAlignment="1">
      <alignment horizontal="center" vertical="center"/>
    </xf>
    <xf numFmtId="0" fontId="14" fillId="2" borderId="1" xfId="1" applyNumberFormat="1" applyFont="1" applyFill="1" applyBorder="1" applyAlignment="1">
      <alignment horizontal="center" vertical="center" wrapText="1"/>
    </xf>
    <xf numFmtId="8" fontId="13" fillId="4" borderId="1" xfId="1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right" vertical="center"/>
    </xf>
    <xf numFmtId="3" fontId="13" fillId="4" borderId="1" xfId="1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 wrapText="1"/>
    </xf>
    <xf numFmtId="3" fontId="13" fillId="4" borderId="1" xfId="4" applyNumberFormat="1" applyFont="1" applyFill="1" applyBorder="1" applyAlignment="1">
      <alignment vertical="center"/>
    </xf>
    <xf numFmtId="8" fontId="0" fillId="0" borderId="0" xfId="0" applyNumberFormat="1"/>
    <xf numFmtId="2" fontId="0" fillId="0" borderId="0" xfId="0" applyNumberFormat="1"/>
    <xf numFmtId="43" fontId="0" fillId="0" borderId="0" xfId="4" applyFont="1"/>
    <xf numFmtId="166" fontId="0" fillId="0" borderId="0" xfId="4" applyNumberFormat="1" applyFont="1"/>
    <xf numFmtId="6" fontId="0" fillId="0" borderId="0" xfId="0" applyNumberFormat="1"/>
    <xf numFmtId="165" fontId="0" fillId="0" borderId="0" xfId="0" applyNumberFormat="1"/>
    <xf numFmtId="43" fontId="0" fillId="0" borderId="0" xfId="4" applyNumberFormat="1" applyFont="1"/>
    <xf numFmtId="0" fontId="2" fillId="0" borderId="5" xfId="0" applyFont="1" applyFill="1" applyBorder="1" applyAlignment="1">
      <alignment vertical="center"/>
    </xf>
    <xf numFmtId="3" fontId="0" fillId="0" borderId="0" xfId="0" applyNumberFormat="1"/>
    <xf numFmtId="165" fontId="0" fillId="0" borderId="0" xfId="2" applyNumberFormat="1" applyFont="1"/>
    <xf numFmtId="4" fontId="0" fillId="0" borderId="0" xfId="0" applyNumberFormat="1"/>
    <xf numFmtId="166" fontId="0" fillId="0" borderId="0" xfId="0" applyNumberFormat="1"/>
    <xf numFmtId="0" fontId="2" fillId="5" borderId="1" xfId="1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left" vertical="center"/>
    </xf>
    <xf numFmtId="0" fontId="2" fillId="5" borderId="1" xfId="1" applyFont="1" applyFill="1" applyBorder="1" applyAlignment="1">
      <alignment vertical="center"/>
    </xf>
    <xf numFmtId="0" fontId="2" fillId="5" borderId="1" xfId="1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165" fontId="2" fillId="5" borderId="1" xfId="0" applyNumberFormat="1" applyFont="1" applyFill="1" applyBorder="1" applyAlignment="1">
      <alignment vertical="center"/>
    </xf>
    <xf numFmtId="2" fontId="2" fillId="5" borderId="1" xfId="0" applyNumberFormat="1" applyFont="1" applyFill="1" applyBorder="1" applyAlignment="1">
      <alignment vertical="center"/>
    </xf>
    <xf numFmtId="166" fontId="2" fillId="5" borderId="1" xfId="4" applyNumberFormat="1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vertical="center"/>
    </xf>
    <xf numFmtId="164" fontId="2" fillId="5" borderId="1" xfId="2" applyNumberFormat="1" applyFont="1" applyFill="1" applyBorder="1" applyAlignment="1">
      <alignment horizontal="right" vertical="center"/>
    </xf>
    <xf numFmtId="1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6" fontId="7" fillId="5" borderId="1" xfId="0" applyNumberFormat="1" applyFont="1" applyFill="1" applyBorder="1" applyAlignment="1">
      <alignment vertical="center" wrapText="1"/>
    </xf>
    <xf numFmtId="165" fontId="7" fillId="5" borderId="1" xfId="0" applyNumberFormat="1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right" vertical="center" wrapText="1"/>
    </xf>
    <xf numFmtId="165" fontId="2" fillId="5" borderId="1" xfId="0" applyNumberFormat="1" applyFont="1" applyFill="1" applyBorder="1" applyAlignment="1">
      <alignment vertical="center" wrapText="1"/>
    </xf>
    <xf numFmtId="8" fontId="2" fillId="5" borderId="1" xfId="0" applyNumberFormat="1" applyFont="1" applyFill="1" applyBorder="1" applyAlignment="1">
      <alignment vertical="center" wrapText="1"/>
    </xf>
    <xf numFmtId="0" fontId="2" fillId="5" borderId="1" xfId="1" quotePrefix="1" applyNumberFormat="1" applyFont="1" applyFill="1" applyBorder="1" applyAlignment="1">
      <alignment vertical="center"/>
    </xf>
    <xf numFmtId="0" fontId="2" fillId="5" borderId="1" xfId="1" quotePrefix="1" applyNumberFormat="1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left" vertical="center" wrapText="1"/>
    </xf>
    <xf numFmtId="0" fontId="2" fillId="5" borderId="1" xfId="1" applyNumberFormat="1" applyFont="1" applyFill="1" applyBorder="1" applyAlignment="1">
      <alignment vertical="center" wrapText="1"/>
    </xf>
    <xf numFmtId="0" fontId="2" fillId="5" borderId="1" xfId="0" applyNumberFormat="1" applyFont="1" applyFill="1" applyBorder="1" applyAlignment="1">
      <alignment vertical="center" wrapText="1"/>
    </xf>
    <xf numFmtId="8" fontId="2" fillId="5" borderId="1" xfId="1" applyNumberFormat="1" applyFont="1" applyFill="1" applyBorder="1" applyAlignment="1">
      <alignment vertical="center"/>
    </xf>
    <xf numFmtId="165" fontId="2" fillId="5" borderId="1" xfId="1" applyNumberFormat="1" applyFont="1" applyFill="1" applyBorder="1" applyAlignment="1">
      <alignment vertical="center"/>
    </xf>
    <xf numFmtId="2" fontId="2" fillId="5" borderId="1" xfId="1" applyNumberFormat="1" applyFont="1" applyFill="1" applyBorder="1" applyAlignment="1">
      <alignment horizontal="right" vertical="center"/>
    </xf>
    <xf numFmtId="3" fontId="2" fillId="5" borderId="1" xfId="1" applyNumberFormat="1" applyFont="1" applyFill="1" applyBorder="1" applyAlignment="1">
      <alignment horizontal="right" vertical="center"/>
    </xf>
    <xf numFmtId="164" fontId="2" fillId="5" borderId="1" xfId="1" applyNumberFormat="1" applyFont="1" applyFill="1" applyBorder="1" applyAlignment="1">
      <alignment horizontal="right" vertical="center"/>
    </xf>
    <xf numFmtId="0" fontId="3" fillId="5" borderId="1" xfId="1" applyNumberFormat="1" applyFont="1" applyFill="1" applyBorder="1" applyAlignment="1">
      <alignment horizontal="left" vertical="center" wrapText="1"/>
    </xf>
    <xf numFmtId="0" fontId="3" fillId="5" borderId="1" xfId="5" applyFont="1" applyFill="1" applyBorder="1" applyAlignment="1">
      <alignment vertical="center" wrapText="1"/>
    </xf>
    <xf numFmtId="0" fontId="2" fillId="3" borderId="1" xfId="1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166" fontId="2" fillId="3" borderId="1" xfId="4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vertical="center"/>
    </xf>
    <xf numFmtId="164" fontId="2" fillId="3" borderId="1" xfId="2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8" fillId="5" borderId="1" xfId="3" applyFont="1" applyFill="1" applyBorder="1" applyAlignment="1">
      <alignment vertical="center" wrapText="1"/>
    </xf>
    <xf numFmtId="6" fontId="2" fillId="5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vertical="center"/>
    </xf>
    <xf numFmtId="3" fontId="7" fillId="5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166" fontId="0" fillId="5" borderId="0" xfId="0" applyNumberFormat="1" applyFill="1"/>
  </cellXfs>
  <cellStyles count="6">
    <cellStyle name="Comma" xfId="4" builtinId="3"/>
    <cellStyle name="Currency" xfId="2" builtinId="4"/>
    <cellStyle name="Hyperlink" xfId="3" builtinId="8"/>
    <cellStyle name="Normal" xfId="0" builtinId="0"/>
    <cellStyle name="Normal 2" xfId="1"/>
    <cellStyle name="Normal 2 2" xf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80joid0XJn4%2020%20yr%20life%20on%20meters.%20%20%20%20Contract%20required%20%203%20years%20data%20pre%20and%20pos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80joid0XJn4%2020%20yr%20life%20on%20meters.%20%20%20%20Contract%20required%20%203%20years%20data%20pre%20and%20pos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80joid0XJn4%2020%20yr%20life%20on%20meters.%20%20%20%20Contract%20required%20%203%20years%20data%20pre%20and%20po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workbookViewId="0">
      <pane ySplit="1" topLeftCell="A29" activePane="bottomLeft" state="frozen"/>
      <selection pane="bottomLeft" activeCell="A43" sqref="A43"/>
    </sheetView>
  </sheetViews>
  <sheetFormatPr defaultRowHeight="12" x14ac:dyDescent="0.25"/>
  <cols>
    <col min="1" max="1" width="8.7109375" style="19" customWidth="1"/>
    <col min="2" max="2" width="7.85546875" style="57" customWidth="1"/>
    <col min="3" max="3" width="6.5703125" style="63" customWidth="1"/>
    <col min="4" max="4" width="9.140625" style="19"/>
    <col min="5" max="5" width="18.85546875" style="19" customWidth="1"/>
    <col min="6" max="6" width="15.5703125" style="20" customWidth="1"/>
    <col min="7" max="7" width="34" style="20" customWidth="1"/>
    <col min="8" max="8" width="12.28515625" style="19" bestFit="1" customWidth="1"/>
    <col min="9" max="9" width="12.28515625" style="21" bestFit="1" customWidth="1"/>
    <col min="10" max="10" width="8.7109375" style="19" customWidth="1"/>
    <col min="11" max="11" width="10.7109375" style="19" customWidth="1"/>
    <col min="12" max="12" width="13" style="19" customWidth="1"/>
    <col min="13" max="13" width="11.42578125" style="19" customWidth="1"/>
    <col min="14" max="14" width="11" style="57" customWidth="1"/>
    <col min="15" max="15" width="10.5703125" style="57" customWidth="1"/>
    <col min="16" max="16" width="41.7109375" style="19" customWidth="1"/>
    <col min="17" max="17" width="77.42578125" style="20" customWidth="1"/>
    <col min="18" max="16384" width="9.140625" style="19"/>
  </cols>
  <sheetData>
    <row r="1" spans="1:17" ht="38.25" x14ac:dyDescent="0.25">
      <c r="A1" s="14" t="s">
        <v>31</v>
      </c>
      <c r="B1" s="14" t="s">
        <v>34</v>
      </c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194</v>
      </c>
      <c r="I1" s="1" t="s">
        <v>195</v>
      </c>
      <c r="J1" s="14" t="s">
        <v>196</v>
      </c>
      <c r="K1" s="14" t="s">
        <v>124</v>
      </c>
      <c r="L1" s="96" t="s">
        <v>198</v>
      </c>
      <c r="M1" s="14" t="s">
        <v>33</v>
      </c>
      <c r="N1" s="14" t="s">
        <v>5</v>
      </c>
      <c r="O1" s="96" t="s">
        <v>156</v>
      </c>
      <c r="P1" s="14" t="s">
        <v>6</v>
      </c>
      <c r="Q1" s="14" t="s">
        <v>7</v>
      </c>
    </row>
    <row r="2" spans="1:17" ht="33.75" x14ac:dyDescent="0.25">
      <c r="A2" s="8" t="s">
        <v>32</v>
      </c>
      <c r="B2" s="56" t="s">
        <v>199</v>
      </c>
      <c r="C2" s="9">
        <v>2011</v>
      </c>
      <c r="D2" s="12" t="s">
        <v>11</v>
      </c>
      <c r="E2" s="12" t="s">
        <v>14</v>
      </c>
      <c r="F2" s="12" t="s">
        <v>9</v>
      </c>
      <c r="G2" s="12" t="s">
        <v>28</v>
      </c>
      <c r="H2" s="10">
        <v>48011.28</v>
      </c>
      <c r="I2" s="16">
        <v>23822.45</v>
      </c>
      <c r="J2" s="13">
        <v>57.85</v>
      </c>
      <c r="K2" s="2">
        <f t="shared" ref="K2:K6" si="0">J2*1000000/365</f>
        <v>158493.15068493152</v>
      </c>
      <c r="L2" s="98">
        <v>16443</v>
      </c>
      <c r="M2" s="10">
        <v>0.03</v>
      </c>
      <c r="N2" s="9" t="s">
        <v>8</v>
      </c>
      <c r="O2" s="9" t="s">
        <v>157</v>
      </c>
      <c r="P2" s="11" t="s">
        <v>30</v>
      </c>
      <c r="Q2" s="11" t="s">
        <v>29</v>
      </c>
    </row>
    <row r="3" spans="1:17" ht="22.5" x14ac:dyDescent="0.25">
      <c r="A3" s="8" t="s">
        <v>32</v>
      </c>
      <c r="B3" s="56" t="s">
        <v>199</v>
      </c>
      <c r="C3" s="62">
        <v>2012</v>
      </c>
      <c r="D3" s="7" t="s">
        <v>12</v>
      </c>
      <c r="E3" s="4" t="s">
        <v>13</v>
      </c>
      <c r="F3" s="4" t="s">
        <v>9</v>
      </c>
      <c r="G3" s="4" t="s">
        <v>16</v>
      </c>
      <c r="H3" s="6">
        <v>33639.599999999999</v>
      </c>
      <c r="I3" s="15">
        <v>14500</v>
      </c>
      <c r="J3" s="5">
        <v>2.2799999999999998</v>
      </c>
      <c r="K3" s="2">
        <f t="shared" si="0"/>
        <v>6246.5753424657532</v>
      </c>
      <c r="L3" s="99">
        <v>217</v>
      </c>
      <c r="M3" s="17">
        <v>0.62</v>
      </c>
      <c r="N3" s="62" t="s">
        <v>8</v>
      </c>
      <c r="O3" s="9" t="s">
        <v>157</v>
      </c>
      <c r="P3" s="3" t="s">
        <v>18</v>
      </c>
      <c r="Q3" s="3" t="s">
        <v>19</v>
      </c>
    </row>
    <row r="4" spans="1:17" ht="33.75" x14ac:dyDescent="0.25">
      <c r="A4" s="8" t="s">
        <v>32</v>
      </c>
      <c r="B4" s="56" t="s">
        <v>199</v>
      </c>
      <c r="C4" s="62">
        <v>2013</v>
      </c>
      <c r="D4" s="7" t="s">
        <v>12</v>
      </c>
      <c r="E4" s="4" t="s">
        <v>15</v>
      </c>
      <c r="F4" s="4" t="s">
        <v>9</v>
      </c>
      <c r="G4" s="4" t="s">
        <v>16</v>
      </c>
      <c r="H4" s="6">
        <v>40000</v>
      </c>
      <c r="I4" s="15">
        <v>20000</v>
      </c>
      <c r="J4" s="5">
        <v>3.87</v>
      </c>
      <c r="K4" s="2">
        <f t="shared" si="0"/>
        <v>10602.739726027397</v>
      </c>
      <c r="L4" s="99">
        <v>320</v>
      </c>
      <c r="M4" s="17">
        <v>0.44</v>
      </c>
      <c r="N4" s="62" t="s">
        <v>8</v>
      </c>
      <c r="O4" s="9" t="s">
        <v>157</v>
      </c>
      <c r="P4" s="3" t="s">
        <v>20</v>
      </c>
      <c r="Q4" s="3" t="s">
        <v>21</v>
      </c>
    </row>
    <row r="5" spans="1:17" ht="33.75" x14ac:dyDescent="0.25">
      <c r="A5" s="8" t="s">
        <v>32</v>
      </c>
      <c r="B5" s="56" t="s">
        <v>199</v>
      </c>
      <c r="C5" s="62">
        <v>2013</v>
      </c>
      <c r="D5" s="7" t="s">
        <v>12</v>
      </c>
      <c r="E5" s="4" t="s">
        <v>13</v>
      </c>
      <c r="F5" s="4" t="s">
        <v>9</v>
      </c>
      <c r="G5" s="4" t="s">
        <v>16</v>
      </c>
      <c r="H5" s="6">
        <v>18451.28</v>
      </c>
      <c r="I5" s="15">
        <v>9000</v>
      </c>
      <c r="J5" s="5">
        <v>1.1399999999999999</v>
      </c>
      <c r="K5" s="2">
        <f t="shared" si="0"/>
        <v>3123.2876712328766</v>
      </c>
      <c r="L5" s="99">
        <v>114</v>
      </c>
      <c r="M5" s="17">
        <v>0.68</v>
      </c>
      <c r="N5" s="62" t="s">
        <v>8</v>
      </c>
      <c r="O5" s="9" t="s">
        <v>157</v>
      </c>
      <c r="P5" s="3" t="s">
        <v>22</v>
      </c>
      <c r="Q5" s="3" t="s">
        <v>23</v>
      </c>
    </row>
    <row r="6" spans="1:17" ht="33.75" x14ac:dyDescent="0.25">
      <c r="A6" s="8" t="s">
        <v>32</v>
      </c>
      <c r="B6" s="56" t="s">
        <v>199</v>
      </c>
      <c r="C6" s="62">
        <v>2014</v>
      </c>
      <c r="D6" s="7" t="s">
        <v>12</v>
      </c>
      <c r="E6" s="4" t="s">
        <v>15</v>
      </c>
      <c r="F6" s="4" t="s">
        <v>9</v>
      </c>
      <c r="G6" s="4" t="s">
        <v>17</v>
      </c>
      <c r="H6" s="6">
        <v>30015</v>
      </c>
      <c r="I6" s="15">
        <v>15000</v>
      </c>
      <c r="J6" s="5">
        <v>2.5</v>
      </c>
      <c r="K6" s="2">
        <f t="shared" si="0"/>
        <v>6849.3150684931506</v>
      </c>
      <c r="L6" s="99">
        <v>207</v>
      </c>
      <c r="M6" s="17">
        <v>0.51</v>
      </c>
      <c r="N6" s="62" t="s">
        <v>8</v>
      </c>
      <c r="O6" s="9" t="s">
        <v>157</v>
      </c>
      <c r="P6" s="3" t="s">
        <v>24</v>
      </c>
      <c r="Q6" s="3" t="s">
        <v>25</v>
      </c>
    </row>
    <row r="7" spans="1:17" ht="33.75" x14ac:dyDescent="0.25">
      <c r="A7" s="8" t="s">
        <v>32</v>
      </c>
      <c r="B7" s="56" t="s">
        <v>199</v>
      </c>
      <c r="C7" s="62">
        <v>2015</v>
      </c>
      <c r="D7" s="7" t="s">
        <v>12</v>
      </c>
      <c r="E7" s="4" t="s">
        <v>13</v>
      </c>
      <c r="F7" s="4" t="s">
        <v>9</v>
      </c>
      <c r="G7" s="4" t="s">
        <v>16</v>
      </c>
      <c r="H7" s="6">
        <v>33015.61</v>
      </c>
      <c r="I7" s="15">
        <v>16500</v>
      </c>
      <c r="J7" s="5">
        <v>2.2999999999999998</v>
      </c>
      <c r="K7" s="2">
        <f t="shared" ref="K7:K12" si="1">J7*1000000/365</f>
        <v>6301.3698630136987</v>
      </c>
      <c r="L7" s="99">
        <v>224</v>
      </c>
      <c r="M7" s="17">
        <v>0.61</v>
      </c>
      <c r="N7" s="62" t="s">
        <v>8</v>
      </c>
      <c r="O7" s="9" t="s">
        <v>157</v>
      </c>
      <c r="P7" s="3" t="s">
        <v>176</v>
      </c>
      <c r="Q7" s="3" t="s">
        <v>26</v>
      </c>
    </row>
    <row r="8" spans="1:17" ht="22.5" x14ac:dyDescent="0.25">
      <c r="A8" s="8" t="s">
        <v>32</v>
      </c>
      <c r="B8" s="56" t="s">
        <v>199</v>
      </c>
      <c r="C8" s="62">
        <v>2015</v>
      </c>
      <c r="D8" s="7" t="s">
        <v>12</v>
      </c>
      <c r="E8" s="4" t="s">
        <v>15</v>
      </c>
      <c r="F8" s="4" t="s">
        <v>9</v>
      </c>
      <c r="G8" s="4" t="s">
        <v>17</v>
      </c>
      <c r="H8" s="6">
        <v>30015</v>
      </c>
      <c r="I8" s="15">
        <v>15000</v>
      </c>
      <c r="J8" s="5">
        <v>1.25</v>
      </c>
      <c r="K8" s="2">
        <f t="shared" si="1"/>
        <v>3424.6575342465753</v>
      </c>
      <c r="L8" s="99">
        <v>207</v>
      </c>
      <c r="M8" s="17">
        <v>1.01</v>
      </c>
      <c r="N8" s="62" t="s">
        <v>8</v>
      </c>
      <c r="O8" s="9" t="s">
        <v>157</v>
      </c>
      <c r="P8" s="3" t="s">
        <v>24</v>
      </c>
      <c r="Q8" s="3" t="s">
        <v>27</v>
      </c>
    </row>
    <row r="9" spans="1:17" ht="24" x14ac:dyDescent="0.25">
      <c r="A9" s="8" t="s">
        <v>32</v>
      </c>
      <c r="B9" s="56" t="s">
        <v>178</v>
      </c>
      <c r="C9" s="62" t="s">
        <v>181</v>
      </c>
      <c r="D9" s="7" t="s">
        <v>12</v>
      </c>
      <c r="E9" s="4" t="s">
        <v>15</v>
      </c>
      <c r="F9" s="4" t="s">
        <v>183</v>
      </c>
      <c r="G9" s="18" t="s">
        <v>185</v>
      </c>
      <c r="H9" s="6">
        <v>200000</v>
      </c>
      <c r="I9" s="15">
        <v>76500</v>
      </c>
      <c r="J9" s="5">
        <v>23.2</v>
      </c>
      <c r="K9" s="2">
        <f t="shared" si="1"/>
        <v>63561.643835616436</v>
      </c>
      <c r="L9" s="99">
        <v>30</v>
      </c>
      <c r="M9" s="17">
        <v>1.1000000000000001</v>
      </c>
      <c r="N9" s="62" t="s">
        <v>188</v>
      </c>
      <c r="O9" s="9" t="s">
        <v>200</v>
      </c>
      <c r="P9" s="3" t="s">
        <v>193</v>
      </c>
      <c r="Q9" s="66" t="s">
        <v>190</v>
      </c>
    </row>
    <row r="10" spans="1:17" ht="24" x14ac:dyDescent="0.25">
      <c r="A10" s="8" t="s">
        <v>32</v>
      </c>
      <c r="B10" s="56" t="s">
        <v>177</v>
      </c>
      <c r="C10" s="62" t="s">
        <v>181</v>
      </c>
      <c r="D10" s="7" t="s">
        <v>12</v>
      </c>
      <c r="E10" s="4" t="s">
        <v>13</v>
      </c>
      <c r="F10" s="4" t="s">
        <v>9</v>
      </c>
      <c r="G10" s="18" t="s">
        <v>16</v>
      </c>
      <c r="H10" s="6">
        <v>47000</v>
      </c>
      <c r="I10" s="15">
        <v>23500</v>
      </c>
      <c r="J10" s="5">
        <v>3.42</v>
      </c>
      <c r="K10" s="2">
        <f>J10*1000000/365</f>
        <v>9369.8630136986303</v>
      </c>
      <c r="L10" s="99">
        <v>300</v>
      </c>
      <c r="M10" s="17">
        <v>0.57999999999999996</v>
      </c>
      <c r="N10" s="62" t="s">
        <v>188</v>
      </c>
      <c r="O10" s="9" t="s">
        <v>157</v>
      </c>
      <c r="P10" s="3" t="s">
        <v>193</v>
      </c>
      <c r="Q10" s="66" t="s">
        <v>189</v>
      </c>
    </row>
    <row r="11" spans="1:17" ht="33.75" x14ac:dyDescent="0.25">
      <c r="A11" s="8" t="s">
        <v>32</v>
      </c>
      <c r="B11" s="56" t="s">
        <v>180</v>
      </c>
      <c r="C11" s="62" t="s">
        <v>181</v>
      </c>
      <c r="D11" s="7" t="s">
        <v>11</v>
      </c>
      <c r="E11" s="4" t="s">
        <v>14</v>
      </c>
      <c r="F11" s="4" t="s">
        <v>184</v>
      </c>
      <c r="G11" s="18" t="s">
        <v>187</v>
      </c>
      <c r="H11" s="6">
        <v>169981</v>
      </c>
      <c r="I11" s="15">
        <v>50990</v>
      </c>
      <c r="J11" s="5">
        <v>162.6</v>
      </c>
      <c r="K11" s="2">
        <f>J11*1000000/365</f>
        <v>445479.45205479453</v>
      </c>
      <c r="L11" s="99">
        <v>0</v>
      </c>
      <c r="M11" s="17">
        <v>1.08</v>
      </c>
      <c r="N11" s="62" t="s">
        <v>188</v>
      </c>
      <c r="O11" s="9" t="s">
        <v>200</v>
      </c>
      <c r="P11" s="3" t="s">
        <v>193</v>
      </c>
      <c r="Q11" s="66" t="s">
        <v>192</v>
      </c>
    </row>
    <row r="12" spans="1:17" ht="24" x14ac:dyDescent="0.25">
      <c r="A12" s="8" t="s">
        <v>32</v>
      </c>
      <c r="B12" s="56" t="s">
        <v>179</v>
      </c>
      <c r="C12" s="62" t="s">
        <v>181</v>
      </c>
      <c r="D12" s="7" t="s">
        <v>44</v>
      </c>
      <c r="E12" s="4" t="s">
        <v>182</v>
      </c>
      <c r="F12" s="4" t="s">
        <v>184</v>
      </c>
      <c r="G12" s="18" t="s">
        <v>186</v>
      </c>
      <c r="H12" s="6">
        <v>205920</v>
      </c>
      <c r="I12" s="15">
        <v>60000</v>
      </c>
      <c r="J12" s="5">
        <v>5.2</v>
      </c>
      <c r="K12" s="2">
        <f t="shared" si="1"/>
        <v>14246.575342465754</v>
      </c>
      <c r="L12" s="99">
        <v>0</v>
      </c>
      <c r="M12" s="17">
        <v>3.3</v>
      </c>
      <c r="N12" s="62" t="s">
        <v>188</v>
      </c>
      <c r="O12" s="9" t="s">
        <v>200</v>
      </c>
      <c r="P12" s="3" t="s">
        <v>193</v>
      </c>
      <c r="Q12" s="66" t="s">
        <v>191</v>
      </c>
    </row>
    <row r="13" spans="1:17" s="77" customFormat="1" x14ac:dyDescent="0.25">
      <c r="A13" s="71"/>
      <c r="B13" s="72"/>
      <c r="C13" s="73"/>
      <c r="D13" s="74"/>
      <c r="E13" s="71"/>
      <c r="F13" s="75"/>
      <c r="G13" s="67" t="s">
        <v>120</v>
      </c>
      <c r="H13" s="97">
        <f>SUM(H2:H12)</f>
        <v>856048.77</v>
      </c>
      <c r="I13" s="68">
        <f>SUM(I2:I12)</f>
        <v>324812.45</v>
      </c>
      <c r="J13" s="69">
        <f>SUM(J2:J12)</f>
        <v>265.60999999999996</v>
      </c>
      <c r="K13" s="70">
        <f>J13*1000000/365</f>
        <v>727698.63013698626</v>
      </c>
      <c r="L13" s="100">
        <f>SUM(L2:L12)</f>
        <v>18062</v>
      </c>
      <c r="M13" s="88"/>
      <c r="N13" s="72"/>
      <c r="O13" s="72"/>
      <c r="P13" s="74"/>
      <c r="Q13" s="76"/>
    </row>
    <row r="14" spans="1:17" x14ac:dyDescent="0.25">
      <c r="A14" s="22" t="s">
        <v>43</v>
      </c>
      <c r="B14" s="58" t="s">
        <v>35</v>
      </c>
      <c r="C14" s="9">
        <v>2010</v>
      </c>
      <c r="D14" s="24" t="s">
        <v>44</v>
      </c>
      <c r="E14" s="25" t="s">
        <v>45</v>
      </c>
      <c r="F14" s="61" t="s">
        <v>50</v>
      </c>
      <c r="G14" s="26" t="s">
        <v>16</v>
      </c>
      <c r="H14" s="27">
        <v>143702.29999999999</v>
      </c>
      <c r="I14" s="27">
        <v>70097.62</v>
      </c>
      <c r="J14" s="28">
        <v>8.6278699999999997</v>
      </c>
      <c r="K14" s="2">
        <f t="shared" ref="K14:K47" si="2">J14*1000000/365</f>
        <v>23638</v>
      </c>
      <c r="L14" s="29">
        <v>753</v>
      </c>
      <c r="M14" s="89">
        <v>1.01</v>
      </c>
      <c r="N14" s="95">
        <v>40743</v>
      </c>
      <c r="O14" s="9" t="s">
        <v>157</v>
      </c>
      <c r="P14" s="23" t="s">
        <v>79</v>
      </c>
      <c r="Q14" s="30" t="s">
        <v>61</v>
      </c>
    </row>
    <row r="15" spans="1:17" ht="24" x14ac:dyDescent="0.25">
      <c r="A15" s="22" t="s">
        <v>43</v>
      </c>
      <c r="B15" s="58" t="s">
        <v>36</v>
      </c>
      <c r="C15" s="9">
        <v>2010</v>
      </c>
      <c r="D15" s="24" t="s">
        <v>44</v>
      </c>
      <c r="E15" s="25" t="s">
        <v>46</v>
      </c>
      <c r="F15" s="61" t="s">
        <v>10</v>
      </c>
      <c r="G15" s="26" t="s">
        <v>53</v>
      </c>
      <c r="H15" s="27">
        <v>7900</v>
      </c>
      <c r="I15" s="27">
        <v>3950</v>
      </c>
      <c r="J15" s="31">
        <v>7.8412949999999997</v>
      </c>
      <c r="K15" s="2">
        <f t="shared" si="2"/>
        <v>21483</v>
      </c>
      <c r="L15" s="29">
        <v>12</v>
      </c>
      <c r="M15" s="89">
        <v>0.09</v>
      </c>
      <c r="N15" s="95">
        <v>41208</v>
      </c>
      <c r="O15" s="9" t="s">
        <v>157</v>
      </c>
      <c r="P15" s="23" t="s">
        <v>79</v>
      </c>
      <c r="Q15" s="30" t="s">
        <v>62</v>
      </c>
    </row>
    <row r="16" spans="1:17" x14ac:dyDescent="0.25">
      <c r="A16" s="22" t="s">
        <v>43</v>
      </c>
      <c r="B16" s="58" t="s">
        <v>37</v>
      </c>
      <c r="C16" s="9">
        <v>2011</v>
      </c>
      <c r="D16" s="24" t="s">
        <v>44</v>
      </c>
      <c r="E16" s="25" t="s">
        <v>47</v>
      </c>
      <c r="F16" s="61" t="s">
        <v>50</v>
      </c>
      <c r="G16" s="26" t="s">
        <v>16</v>
      </c>
      <c r="H16" s="27">
        <v>1954</v>
      </c>
      <c r="I16" s="27">
        <v>977</v>
      </c>
      <c r="J16" s="31">
        <v>0.1971</v>
      </c>
      <c r="K16" s="2">
        <f t="shared" si="2"/>
        <v>540</v>
      </c>
      <c r="L16" s="29">
        <v>20</v>
      </c>
      <c r="M16" s="89">
        <v>1.1599999999999999</v>
      </c>
      <c r="N16" s="95">
        <v>41562</v>
      </c>
      <c r="O16" s="9" t="s">
        <v>157</v>
      </c>
      <c r="P16" s="23" t="s">
        <v>79</v>
      </c>
      <c r="Q16" s="30" t="s">
        <v>63</v>
      </c>
    </row>
    <row r="17" spans="1:17" ht="24" x14ac:dyDescent="0.25">
      <c r="A17" s="22" t="s">
        <v>43</v>
      </c>
      <c r="B17" s="58" t="s">
        <v>38</v>
      </c>
      <c r="C17" s="9">
        <v>2011</v>
      </c>
      <c r="D17" s="24" t="s">
        <v>44</v>
      </c>
      <c r="E17" s="25" t="s">
        <v>48</v>
      </c>
      <c r="F17" s="61" t="s">
        <v>50</v>
      </c>
      <c r="G17" s="26" t="s">
        <v>54</v>
      </c>
      <c r="H17" s="27">
        <v>16200</v>
      </c>
      <c r="I17" s="27">
        <v>8100</v>
      </c>
      <c r="J17" s="31">
        <v>2.8488250000000002</v>
      </c>
      <c r="K17" s="2">
        <f t="shared" si="2"/>
        <v>7805</v>
      </c>
      <c r="L17" s="29">
        <v>557</v>
      </c>
      <c r="M17" s="89">
        <v>0.56999999999999995</v>
      </c>
      <c r="N17" s="95">
        <v>41571</v>
      </c>
      <c r="O17" s="9" t="s">
        <v>157</v>
      </c>
      <c r="P17" s="23" t="s">
        <v>79</v>
      </c>
      <c r="Q17" s="30" t="s">
        <v>64</v>
      </c>
    </row>
    <row r="18" spans="1:17" ht="36" x14ac:dyDescent="0.25">
      <c r="A18" s="22" t="s">
        <v>43</v>
      </c>
      <c r="B18" s="58" t="s">
        <v>52</v>
      </c>
      <c r="C18" s="9">
        <v>2012</v>
      </c>
      <c r="D18" s="24" t="s">
        <v>44</v>
      </c>
      <c r="E18" s="25" t="s">
        <v>49</v>
      </c>
      <c r="F18" s="61" t="s">
        <v>10</v>
      </c>
      <c r="G18" s="26" t="s">
        <v>55</v>
      </c>
      <c r="H18" s="27">
        <v>41378</v>
      </c>
      <c r="I18" s="27">
        <v>20689</v>
      </c>
      <c r="J18" s="31">
        <v>10.645955000000001</v>
      </c>
      <c r="K18" s="2">
        <f t="shared" si="2"/>
        <v>29167</v>
      </c>
      <c r="L18" s="29">
        <v>211</v>
      </c>
      <c r="M18" s="89">
        <v>0.95</v>
      </c>
      <c r="N18" s="95">
        <v>42369</v>
      </c>
      <c r="O18" s="9" t="s">
        <v>157</v>
      </c>
      <c r="P18" s="23" t="s">
        <v>79</v>
      </c>
      <c r="Q18" s="30" t="s">
        <v>155</v>
      </c>
    </row>
    <row r="19" spans="1:17" ht="24" x14ac:dyDescent="0.25">
      <c r="A19" s="22" t="s">
        <v>43</v>
      </c>
      <c r="B19" s="58" t="s">
        <v>39</v>
      </c>
      <c r="C19" s="9">
        <v>2015</v>
      </c>
      <c r="D19" s="24" t="s">
        <v>44</v>
      </c>
      <c r="E19" s="25" t="s">
        <v>49</v>
      </c>
      <c r="F19" s="61" t="s">
        <v>10</v>
      </c>
      <c r="G19" s="26" t="s">
        <v>56</v>
      </c>
      <c r="H19" s="27">
        <v>44170</v>
      </c>
      <c r="I19" s="27">
        <v>22085</v>
      </c>
      <c r="J19" s="31">
        <v>11.898999999999999</v>
      </c>
      <c r="K19" s="2">
        <f t="shared" si="2"/>
        <v>32600</v>
      </c>
      <c r="L19" s="29">
        <v>222</v>
      </c>
      <c r="M19" s="89">
        <v>0.84</v>
      </c>
      <c r="N19" s="95">
        <v>42613</v>
      </c>
      <c r="O19" s="9" t="s">
        <v>157</v>
      </c>
      <c r="P19" s="23" t="s">
        <v>60</v>
      </c>
      <c r="Q19" s="30" t="s">
        <v>72</v>
      </c>
    </row>
    <row r="20" spans="1:17" ht="48" x14ac:dyDescent="0.25">
      <c r="A20" s="22" t="s">
        <v>43</v>
      </c>
      <c r="B20" s="59" t="s">
        <v>40</v>
      </c>
      <c r="C20" s="9">
        <v>2016</v>
      </c>
      <c r="D20" s="24" t="s">
        <v>44</v>
      </c>
      <c r="E20" s="25" t="s">
        <v>49</v>
      </c>
      <c r="F20" s="61" t="s">
        <v>10</v>
      </c>
      <c r="G20" s="26" t="s">
        <v>57</v>
      </c>
      <c r="H20" s="27">
        <v>55000</v>
      </c>
      <c r="I20" s="27">
        <v>27500</v>
      </c>
      <c r="J20" s="31">
        <v>10.220000000000001</v>
      </c>
      <c r="K20" s="2">
        <f t="shared" si="2"/>
        <v>28000</v>
      </c>
      <c r="L20" s="29">
        <v>500</v>
      </c>
      <c r="M20" s="89">
        <v>1.31</v>
      </c>
      <c r="N20" s="95">
        <v>43434</v>
      </c>
      <c r="O20" s="9" t="s">
        <v>157</v>
      </c>
      <c r="P20" s="23" t="s">
        <v>60</v>
      </c>
      <c r="Q20" s="30" t="s">
        <v>81</v>
      </c>
    </row>
    <row r="21" spans="1:17" ht="24" x14ac:dyDescent="0.25">
      <c r="A21" s="22" t="s">
        <v>43</v>
      </c>
      <c r="B21" s="58" t="s">
        <v>41</v>
      </c>
      <c r="C21" s="9">
        <v>2016</v>
      </c>
      <c r="D21" s="24" t="s">
        <v>44</v>
      </c>
      <c r="E21" s="25" t="s">
        <v>49</v>
      </c>
      <c r="F21" s="61" t="s">
        <v>51</v>
      </c>
      <c r="G21" s="33" t="s">
        <v>58</v>
      </c>
      <c r="H21" s="27">
        <v>20000</v>
      </c>
      <c r="I21" s="27">
        <v>10000</v>
      </c>
      <c r="J21" s="31">
        <v>32.85</v>
      </c>
      <c r="K21" s="2">
        <f t="shared" si="2"/>
        <v>90000</v>
      </c>
      <c r="L21" s="29">
        <v>5000</v>
      </c>
      <c r="M21" s="89">
        <v>0.06</v>
      </c>
      <c r="N21" s="95">
        <v>43160</v>
      </c>
      <c r="O21" s="9" t="s">
        <v>200</v>
      </c>
      <c r="P21" s="23" t="s">
        <v>60</v>
      </c>
      <c r="Q21" s="30" t="s">
        <v>78</v>
      </c>
    </row>
    <row r="22" spans="1:17" ht="36" x14ac:dyDescent="0.25">
      <c r="A22" s="22" t="s">
        <v>43</v>
      </c>
      <c r="B22" s="58" t="s">
        <v>42</v>
      </c>
      <c r="C22" s="9">
        <v>2017</v>
      </c>
      <c r="D22" s="24" t="s">
        <v>44</v>
      </c>
      <c r="E22" s="25" t="s">
        <v>49</v>
      </c>
      <c r="F22" s="61" t="s">
        <v>10</v>
      </c>
      <c r="G22" s="26" t="s">
        <v>59</v>
      </c>
      <c r="H22" s="27">
        <v>82800</v>
      </c>
      <c r="I22" s="27">
        <v>41400</v>
      </c>
      <c r="J22" s="31">
        <v>15.33</v>
      </c>
      <c r="K22" s="2">
        <f t="shared" si="2"/>
        <v>42000</v>
      </c>
      <c r="L22" s="29">
        <v>300</v>
      </c>
      <c r="M22" s="89">
        <v>1.31</v>
      </c>
      <c r="N22" s="58"/>
      <c r="O22" s="9" t="s">
        <v>157</v>
      </c>
      <c r="P22" s="23" t="s">
        <v>193</v>
      </c>
      <c r="Q22" s="30" t="s">
        <v>82</v>
      </c>
    </row>
    <row r="23" spans="1:17" ht="48" x14ac:dyDescent="0.25">
      <c r="A23" s="22" t="s">
        <v>43</v>
      </c>
      <c r="B23" s="60" t="s">
        <v>65</v>
      </c>
      <c r="C23" s="9">
        <v>2017</v>
      </c>
      <c r="D23" s="24" t="s">
        <v>44</v>
      </c>
      <c r="E23" s="25" t="s">
        <v>49</v>
      </c>
      <c r="F23" s="61" t="s">
        <v>51</v>
      </c>
      <c r="G23" s="33" t="s">
        <v>66</v>
      </c>
      <c r="H23" s="35">
        <v>300000</v>
      </c>
      <c r="I23" s="35">
        <v>150000</v>
      </c>
      <c r="J23" s="31">
        <v>153.47</v>
      </c>
      <c r="K23" s="2">
        <f t="shared" si="2"/>
        <v>420465.75342465751</v>
      </c>
      <c r="L23" s="29">
        <v>60000</v>
      </c>
      <c r="M23" s="90">
        <v>1.95</v>
      </c>
      <c r="N23" s="58"/>
      <c r="O23" s="9" t="s">
        <v>200</v>
      </c>
      <c r="P23" s="34" t="s">
        <v>193</v>
      </c>
      <c r="Q23" s="30" t="s">
        <v>83</v>
      </c>
    </row>
    <row r="24" spans="1:17" ht="24" x14ac:dyDescent="0.25">
      <c r="A24" s="22" t="s">
        <v>43</v>
      </c>
      <c r="B24" s="60" t="s">
        <v>73</v>
      </c>
      <c r="C24" s="9">
        <v>2017</v>
      </c>
      <c r="D24" s="24" t="s">
        <v>44</v>
      </c>
      <c r="E24" s="25" t="s">
        <v>67</v>
      </c>
      <c r="F24" s="61" t="s">
        <v>50</v>
      </c>
      <c r="G24" s="33" t="s">
        <v>68</v>
      </c>
      <c r="H24" s="35">
        <v>242550</v>
      </c>
      <c r="I24" s="35">
        <v>121275</v>
      </c>
      <c r="J24" s="31">
        <f>(87370*365)/1000000</f>
        <v>31.890049999999999</v>
      </c>
      <c r="K24" s="2">
        <f t="shared" si="2"/>
        <v>87370</v>
      </c>
      <c r="L24" s="29">
        <v>3135</v>
      </c>
      <c r="M24" s="90">
        <v>0.48</v>
      </c>
      <c r="N24" s="95">
        <v>43739</v>
      </c>
      <c r="O24" s="9" t="s">
        <v>157</v>
      </c>
      <c r="P24" s="34" t="s">
        <v>193</v>
      </c>
      <c r="Q24" s="30" t="s">
        <v>76</v>
      </c>
    </row>
    <row r="25" spans="1:17" ht="43.5" customHeight="1" x14ac:dyDescent="0.25">
      <c r="A25" s="22" t="s">
        <v>43</v>
      </c>
      <c r="B25" s="60" t="s">
        <v>74</v>
      </c>
      <c r="C25" s="9">
        <v>2017</v>
      </c>
      <c r="D25" s="24" t="s">
        <v>44</v>
      </c>
      <c r="E25" s="25" t="s">
        <v>67</v>
      </c>
      <c r="F25" s="61" t="s">
        <v>10</v>
      </c>
      <c r="G25" s="33" t="s">
        <v>69</v>
      </c>
      <c r="H25" s="35">
        <v>332150</v>
      </c>
      <c r="I25" s="35">
        <v>166075</v>
      </c>
      <c r="J25" s="28">
        <f>(52300*365)/1000000</f>
        <v>19.089500000000001</v>
      </c>
      <c r="K25" s="2">
        <f t="shared" si="2"/>
        <v>52300</v>
      </c>
      <c r="L25" s="101">
        <v>872</v>
      </c>
      <c r="M25" s="90">
        <v>1.8</v>
      </c>
      <c r="N25" s="95">
        <v>43740</v>
      </c>
      <c r="O25" s="9" t="s">
        <v>157</v>
      </c>
      <c r="P25" s="34" t="s">
        <v>193</v>
      </c>
      <c r="Q25" s="30" t="s">
        <v>197</v>
      </c>
    </row>
    <row r="26" spans="1:17" ht="36" x14ac:dyDescent="0.25">
      <c r="A26" s="22" t="s">
        <v>43</v>
      </c>
      <c r="B26" s="60" t="s">
        <v>75</v>
      </c>
      <c r="C26" s="9">
        <v>2017</v>
      </c>
      <c r="D26" s="24" t="s">
        <v>44</v>
      </c>
      <c r="E26" s="25" t="s">
        <v>67</v>
      </c>
      <c r="F26" s="61" t="s">
        <v>70</v>
      </c>
      <c r="G26" s="33" t="s">
        <v>71</v>
      </c>
      <c r="H26" s="35">
        <v>700000</v>
      </c>
      <c r="I26" s="35">
        <v>350000</v>
      </c>
      <c r="J26" s="28">
        <f>(66165*365)/1000000</f>
        <v>24.150224999999999</v>
      </c>
      <c r="K26" s="2">
        <f t="shared" si="2"/>
        <v>66165</v>
      </c>
      <c r="L26" s="101">
        <v>500</v>
      </c>
      <c r="M26" s="90">
        <v>2.02</v>
      </c>
      <c r="N26" s="95">
        <v>43741</v>
      </c>
      <c r="O26" s="9" t="s">
        <v>200</v>
      </c>
      <c r="P26" s="34" t="s">
        <v>193</v>
      </c>
      <c r="Q26" s="30" t="s">
        <v>77</v>
      </c>
    </row>
    <row r="27" spans="1:17" s="77" customFormat="1" x14ac:dyDescent="0.25">
      <c r="B27" s="82"/>
      <c r="C27" s="83"/>
      <c r="F27" s="84"/>
      <c r="G27" s="78" t="s">
        <v>80</v>
      </c>
      <c r="H27" s="79">
        <f>SUM(H14:H26)</f>
        <v>1987804.3</v>
      </c>
      <c r="I27" s="79">
        <f>SUM(I14:I26)</f>
        <v>992148.62</v>
      </c>
      <c r="J27" s="80">
        <f>SUM(J14:J26)</f>
        <v>329.05981999999995</v>
      </c>
      <c r="K27" s="70">
        <f t="shared" si="2"/>
        <v>901533.75342465739</v>
      </c>
      <c r="L27" s="81">
        <f>SUM(L14:L26)</f>
        <v>72082</v>
      </c>
      <c r="M27" s="91"/>
      <c r="N27" s="82"/>
      <c r="O27" s="82"/>
      <c r="Q27" s="84"/>
    </row>
    <row r="28" spans="1:17" ht="24" x14ac:dyDescent="0.25">
      <c r="A28" s="32" t="s">
        <v>84</v>
      </c>
      <c r="B28" s="59">
        <v>27338</v>
      </c>
      <c r="C28" s="64">
        <v>2012</v>
      </c>
      <c r="D28" s="32" t="s">
        <v>11</v>
      </c>
      <c r="E28" s="32" t="s">
        <v>85</v>
      </c>
      <c r="F28" s="30" t="s">
        <v>86</v>
      </c>
      <c r="G28" s="30" t="s">
        <v>213</v>
      </c>
      <c r="H28" s="36">
        <v>132367</v>
      </c>
      <c r="I28" s="37">
        <v>66184</v>
      </c>
      <c r="J28" s="30">
        <v>3.1</v>
      </c>
      <c r="K28" s="2">
        <f t="shared" si="2"/>
        <v>8493.1506849315065</v>
      </c>
      <c r="L28" s="41">
        <v>390</v>
      </c>
      <c r="M28" s="92">
        <v>5.03</v>
      </c>
      <c r="N28" s="64" t="s">
        <v>8</v>
      </c>
      <c r="O28" s="9" t="s">
        <v>201</v>
      </c>
      <c r="P28" s="30" t="s">
        <v>211</v>
      </c>
      <c r="Q28" s="38" t="s">
        <v>89</v>
      </c>
    </row>
    <row r="29" spans="1:17" ht="24" x14ac:dyDescent="0.25">
      <c r="A29" s="32" t="s">
        <v>84</v>
      </c>
      <c r="B29" s="59">
        <v>27285</v>
      </c>
      <c r="C29" s="64">
        <v>2012</v>
      </c>
      <c r="D29" s="32" t="s">
        <v>11</v>
      </c>
      <c r="E29" s="32" t="s">
        <v>90</v>
      </c>
      <c r="F29" s="61" t="s">
        <v>10</v>
      </c>
      <c r="G29" s="30" t="s">
        <v>91</v>
      </c>
      <c r="H29" s="36">
        <v>35000</v>
      </c>
      <c r="I29" s="37">
        <v>17500</v>
      </c>
      <c r="J29" s="30">
        <v>1.3</v>
      </c>
      <c r="K29" s="2">
        <f t="shared" si="2"/>
        <v>3561.6438356164385</v>
      </c>
      <c r="L29" s="41">
        <v>100</v>
      </c>
      <c r="M29" s="92">
        <v>1.58</v>
      </c>
      <c r="N29" s="64" t="s">
        <v>8</v>
      </c>
      <c r="O29" s="9" t="s">
        <v>202</v>
      </c>
      <c r="P29" s="30" t="s">
        <v>92</v>
      </c>
      <c r="Q29" s="30"/>
    </row>
    <row r="30" spans="1:17" ht="24" x14ac:dyDescent="0.25">
      <c r="A30" s="32" t="s">
        <v>84</v>
      </c>
      <c r="B30" s="59">
        <v>27287</v>
      </c>
      <c r="C30" s="64">
        <v>2012</v>
      </c>
      <c r="D30" s="32" t="s">
        <v>11</v>
      </c>
      <c r="E30" s="32" t="s">
        <v>93</v>
      </c>
      <c r="F30" s="30" t="s">
        <v>95</v>
      </c>
      <c r="G30" s="30" t="s">
        <v>96</v>
      </c>
      <c r="H30" s="36">
        <v>64000</v>
      </c>
      <c r="I30" s="37">
        <v>32000</v>
      </c>
      <c r="J30" s="30"/>
      <c r="K30" s="2">
        <f t="shared" si="2"/>
        <v>0</v>
      </c>
      <c r="L30" s="41"/>
      <c r="M30" s="92" t="s">
        <v>158</v>
      </c>
      <c r="N30" s="64" t="s">
        <v>8</v>
      </c>
      <c r="O30" s="9" t="s">
        <v>201</v>
      </c>
      <c r="P30" s="30" t="s">
        <v>97</v>
      </c>
      <c r="Q30" s="30" t="s">
        <v>166</v>
      </c>
    </row>
    <row r="31" spans="1:17" ht="21" customHeight="1" x14ac:dyDescent="0.25">
      <c r="A31" s="23" t="s">
        <v>84</v>
      </c>
      <c r="B31" s="58">
        <v>25435</v>
      </c>
      <c r="C31" s="65">
        <v>2012</v>
      </c>
      <c r="D31" s="23" t="s">
        <v>11</v>
      </c>
      <c r="E31" s="23" t="s">
        <v>103</v>
      </c>
      <c r="F31" s="26" t="s">
        <v>10</v>
      </c>
      <c r="G31" s="26" t="s">
        <v>104</v>
      </c>
      <c r="H31" s="39">
        <v>230000</v>
      </c>
      <c r="I31" s="40">
        <v>100000</v>
      </c>
      <c r="J31" s="26"/>
      <c r="K31" s="2">
        <f t="shared" si="2"/>
        <v>0</v>
      </c>
      <c r="L31" s="102"/>
      <c r="M31" s="93" t="s">
        <v>158</v>
      </c>
      <c r="N31" s="65" t="s">
        <v>8</v>
      </c>
      <c r="O31" s="9" t="s">
        <v>202</v>
      </c>
      <c r="P31" s="26" t="s">
        <v>159</v>
      </c>
      <c r="Q31" s="26" t="s">
        <v>106</v>
      </c>
    </row>
    <row r="32" spans="1:17" ht="19.5" customHeight="1" x14ac:dyDescent="0.25">
      <c r="A32" s="32" t="s">
        <v>84</v>
      </c>
      <c r="B32" s="59">
        <v>27288</v>
      </c>
      <c r="C32" s="64">
        <v>2012</v>
      </c>
      <c r="D32" s="32" t="s">
        <v>11</v>
      </c>
      <c r="E32" s="32" t="s">
        <v>93</v>
      </c>
      <c r="F32" s="30" t="s">
        <v>86</v>
      </c>
      <c r="G32" s="30" t="s">
        <v>126</v>
      </c>
      <c r="H32" s="41">
        <v>79450</v>
      </c>
      <c r="I32" s="37">
        <v>39725</v>
      </c>
      <c r="J32" s="30"/>
      <c r="K32" s="2">
        <f t="shared" si="2"/>
        <v>0</v>
      </c>
      <c r="L32" s="41"/>
      <c r="M32" s="92" t="s">
        <v>158</v>
      </c>
      <c r="N32" s="64" t="s">
        <v>8</v>
      </c>
      <c r="O32" s="9" t="s">
        <v>201</v>
      </c>
      <c r="P32" s="30" t="s">
        <v>160</v>
      </c>
      <c r="Q32" s="26" t="s">
        <v>119</v>
      </c>
    </row>
    <row r="33" spans="1:17" ht="22.5" customHeight="1" x14ac:dyDescent="0.25">
      <c r="A33" s="32" t="s">
        <v>84</v>
      </c>
      <c r="B33" s="59">
        <v>26804</v>
      </c>
      <c r="C33" s="64">
        <v>2012</v>
      </c>
      <c r="D33" s="32" t="s">
        <v>107</v>
      </c>
      <c r="E33" s="32" t="s">
        <v>108</v>
      </c>
      <c r="F33" s="30" t="s">
        <v>109</v>
      </c>
      <c r="G33" s="30" t="s">
        <v>110</v>
      </c>
      <c r="H33" s="36">
        <v>98460</v>
      </c>
      <c r="I33" s="37">
        <v>48230</v>
      </c>
      <c r="J33" s="26"/>
      <c r="K33" s="2">
        <f t="shared" si="2"/>
        <v>0</v>
      </c>
      <c r="L33" s="42"/>
      <c r="M33" s="93" t="s">
        <v>158</v>
      </c>
      <c r="N33" s="65" t="s">
        <v>8</v>
      </c>
      <c r="O33" s="9" t="s">
        <v>201</v>
      </c>
      <c r="P33" s="30" t="s">
        <v>161</v>
      </c>
      <c r="Q33" s="30" t="s">
        <v>121</v>
      </c>
    </row>
    <row r="34" spans="1:17" ht="23.25" customHeight="1" x14ac:dyDescent="0.25">
      <c r="A34" s="23" t="s">
        <v>84</v>
      </c>
      <c r="B34" s="58">
        <v>28091</v>
      </c>
      <c r="C34" s="65">
        <v>2014</v>
      </c>
      <c r="D34" s="23" t="s">
        <v>11</v>
      </c>
      <c r="E34" s="23" t="s">
        <v>111</v>
      </c>
      <c r="F34" s="61" t="s">
        <v>10</v>
      </c>
      <c r="G34" s="26" t="s">
        <v>117</v>
      </c>
      <c r="H34" s="39">
        <v>94350</v>
      </c>
      <c r="I34" s="40">
        <v>31135</v>
      </c>
      <c r="J34" s="26">
        <v>24</v>
      </c>
      <c r="K34" s="2">
        <f t="shared" si="2"/>
        <v>65753.42465753424</v>
      </c>
      <c r="L34" s="42">
        <v>143</v>
      </c>
      <c r="M34" s="93" t="s">
        <v>158</v>
      </c>
      <c r="N34" s="65" t="s">
        <v>8</v>
      </c>
      <c r="O34" s="9" t="s">
        <v>201</v>
      </c>
      <c r="P34" s="26" t="s">
        <v>118</v>
      </c>
      <c r="Q34" s="26" t="s">
        <v>119</v>
      </c>
    </row>
    <row r="35" spans="1:17" ht="19.5" customHeight="1" x14ac:dyDescent="0.25">
      <c r="A35" s="32" t="s">
        <v>84</v>
      </c>
      <c r="B35" s="59">
        <v>26655</v>
      </c>
      <c r="C35" s="64">
        <v>2015</v>
      </c>
      <c r="D35" s="32" t="s">
        <v>127</v>
      </c>
      <c r="E35" s="32" t="s">
        <v>99</v>
      </c>
      <c r="F35" s="30" t="s">
        <v>94</v>
      </c>
      <c r="G35" s="30" t="s">
        <v>100</v>
      </c>
      <c r="H35" s="36">
        <v>490000</v>
      </c>
      <c r="I35" s="37">
        <v>245000</v>
      </c>
      <c r="J35" s="30"/>
      <c r="K35" s="2">
        <f t="shared" si="2"/>
        <v>0</v>
      </c>
      <c r="L35" s="41"/>
      <c r="M35" s="92" t="s">
        <v>158</v>
      </c>
      <c r="N35" s="64" t="s">
        <v>8</v>
      </c>
      <c r="O35" s="9" t="s">
        <v>201</v>
      </c>
      <c r="P35" s="30" t="s">
        <v>102</v>
      </c>
      <c r="Q35" s="30" t="s">
        <v>167</v>
      </c>
    </row>
    <row r="36" spans="1:17" ht="21.75" customHeight="1" x14ac:dyDescent="0.25">
      <c r="A36" s="23" t="s">
        <v>84</v>
      </c>
      <c r="B36" s="58">
        <v>27296</v>
      </c>
      <c r="C36" s="65">
        <v>2015</v>
      </c>
      <c r="D36" s="23" t="s">
        <v>127</v>
      </c>
      <c r="E36" s="23" t="s">
        <v>98</v>
      </c>
      <c r="F36" s="61" t="s">
        <v>50</v>
      </c>
      <c r="G36" s="26" t="s">
        <v>128</v>
      </c>
      <c r="H36" s="42">
        <v>93004</v>
      </c>
      <c r="I36" s="40">
        <v>46502.400000000001</v>
      </c>
      <c r="J36" s="26">
        <v>4.2</v>
      </c>
      <c r="K36" s="2">
        <f t="shared" si="2"/>
        <v>11506.849315068494</v>
      </c>
      <c r="L36" s="41">
        <v>939</v>
      </c>
      <c r="M36" s="92">
        <v>1.4</v>
      </c>
      <c r="N36" s="64" t="s">
        <v>8</v>
      </c>
      <c r="O36" s="9" t="s">
        <v>157</v>
      </c>
      <c r="P36" s="30" t="s">
        <v>162</v>
      </c>
      <c r="Q36" s="30"/>
    </row>
    <row r="37" spans="1:17" ht="22.5" customHeight="1" x14ac:dyDescent="0.25">
      <c r="A37" s="32" t="s">
        <v>84</v>
      </c>
      <c r="B37" s="59">
        <v>28474</v>
      </c>
      <c r="C37" s="64">
        <v>2016</v>
      </c>
      <c r="D37" s="32" t="s">
        <v>11</v>
      </c>
      <c r="E37" s="32" t="s">
        <v>93</v>
      </c>
      <c r="F37" s="61" t="s">
        <v>10</v>
      </c>
      <c r="G37" s="30" t="s">
        <v>129</v>
      </c>
      <c r="H37" s="36">
        <v>140176</v>
      </c>
      <c r="I37" s="37">
        <v>70088</v>
      </c>
      <c r="J37" s="30"/>
      <c r="K37" s="2">
        <f t="shared" si="2"/>
        <v>0</v>
      </c>
      <c r="L37" s="41"/>
      <c r="M37" s="92">
        <v>1.08</v>
      </c>
      <c r="N37" s="64" t="s">
        <v>105</v>
      </c>
      <c r="O37" s="9" t="s">
        <v>202</v>
      </c>
      <c r="P37" s="30" t="s">
        <v>130</v>
      </c>
      <c r="Q37" s="30" t="s">
        <v>212</v>
      </c>
    </row>
    <row r="38" spans="1:17" ht="21.75" customHeight="1" x14ac:dyDescent="0.25">
      <c r="A38" s="32" t="s">
        <v>84</v>
      </c>
      <c r="B38" s="59">
        <v>28461</v>
      </c>
      <c r="C38" s="64">
        <v>2016</v>
      </c>
      <c r="D38" s="32" t="s">
        <v>11</v>
      </c>
      <c r="E38" s="32" t="s">
        <v>85</v>
      </c>
      <c r="F38" s="30" t="s">
        <v>86</v>
      </c>
      <c r="G38" s="30" t="s">
        <v>132</v>
      </c>
      <c r="H38" s="37">
        <v>111470</v>
      </c>
      <c r="I38" s="37">
        <v>55735</v>
      </c>
      <c r="J38" s="26"/>
      <c r="K38" s="2">
        <f t="shared" si="2"/>
        <v>0</v>
      </c>
      <c r="L38" s="42">
        <v>500</v>
      </c>
      <c r="M38" s="93">
        <v>3.38</v>
      </c>
      <c r="N38" s="65" t="s">
        <v>105</v>
      </c>
      <c r="O38" s="9" t="s">
        <v>201</v>
      </c>
      <c r="P38" s="30" t="s">
        <v>163</v>
      </c>
      <c r="Q38" s="30"/>
    </row>
    <row r="39" spans="1:17" ht="23.25" customHeight="1" x14ac:dyDescent="0.25">
      <c r="A39" s="23" t="s">
        <v>84</v>
      </c>
      <c r="B39" s="58"/>
      <c r="C39" s="65">
        <v>2016</v>
      </c>
      <c r="D39" s="23" t="s">
        <v>11</v>
      </c>
      <c r="E39" s="23" t="s">
        <v>111</v>
      </c>
      <c r="F39" s="61" t="s">
        <v>50</v>
      </c>
      <c r="G39" s="26" t="s">
        <v>112</v>
      </c>
      <c r="H39" s="39">
        <v>20000</v>
      </c>
      <c r="I39" s="40">
        <v>10000</v>
      </c>
      <c r="J39" s="26">
        <v>1.7</v>
      </c>
      <c r="K39" s="2">
        <f t="shared" si="2"/>
        <v>4657.5342465753429</v>
      </c>
      <c r="L39" s="42">
        <v>200</v>
      </c>
      <c r="M39" s="93">
        <v>0.8</v>
      </c>
      <c r="N39" s="65" t="s">
        <v>105</v>
      </c>
      <c r="O39" s="9" t="s">
        <v>202</v>
      </c>
      <c r="P39" s="26" t="s">
        <v>113</v>
      </c>
      <c r="Q39" s="26" t="s">
        <v>114</v>
      </c>
    </row>
    <row r="40" spans="1:17" ht="25.5" customHeight="1" x14ac:dyDescent="0.25">
      <c r="A40" s="23" t="s">
        <v>84</v>
      </c>
      <c r="B40" s="58"/>
      <c r="C40" s="65">
        <v>2016</v>
      </c>
      <c r="D40" s="23" t="s">
        <v>11</v>
      </c>
      <c r="E40" s="23" t="s">
        <v>111</v>
      </c>
      <c r="F40" s="26" t="s">
        <v>115</v>
      </c>
      <c r="G40" s="26" t="s">
        <v>133</v>
      </c>
      <c r="H40" s="42">
        <v>21830</v>
      </c>
      <c r="I40" s="40">
        <v>10915</v>
      </c>
      <c r="J40" s="26">
        <v>6.1</v>
      </c>
      <c r="K40" s="2">
        <f t="shared" si="2"/>
        <v>16712.328767123287</v>
      </c>
      <c r="L40" s="42">
        <v>100</v>
      </c>
      <c r="M40" s="93">
        <v>0.78</v>
      </c>
      <c r="N40" s="65" t="s">
        <v>105</v>
      </c>
      <c r="O40" s="9" t="s">
        <v>202</v>
      </c>
      <c r="P40" s="26" t="s">
        <v>116</v>
      </c>
      <c r="Q40" s="26"/>
    </row>
    <row r="41" spans="1:17" ht="22.5" customHeight="1" x14ac:dyDescent="0.25">
      <c r="A41" s="23" t="s">
        <v>84</v>
      </c>
      <c r="B41" s="58">
        <v>28424</v>
      </c>
      <c r="C41" s="65">
        <v>2016</v>
      </c>
      <c r="D41" s="23" t="s">
        <v>11</v>
      </c>
      <c r="E41" s="23" t="s">
        <v>111</v>
      </c>
      <c r="F41" s="61" t="s">
        <v>10</v>
      </c>
      <c r="G41" s="26" t="s">
        <v>134</v>
      </c>
      <c r="H41" s="43">
        <v>97.944999999999993</v>
      </c>
      <c r="I41" s="40">
        <v>49150</v>
      </c>
      <c r="J41" s="44">
        <v>35.729999999999997</v>
      </c>
      <c r="K41" s="2">
        <f t="shared" si="2"/>
        <v>97890.410958904104</v>
      </c>
      <c r="L41" s="42">
        <v>1100</v>
      </c>
      <c r="M41" s="93">
        <v>1</v>
      </c>
      <c r="N41" s="65" t="s">
        <v>105</v>
      </c>
      <c r="O41" s="9" t="s">
        <v>201</v>
      </c>
      <c r="P41" s="26" t="s">
        <v>135</v>
      </c>
      <c r="Q41" s="43" t="s">
        <v>136</v>
      </c>
    </row>
    <row r="42" spans="1:17" ht="23.25" customHeight="1" x14ac:dyDescent="0.25">
      <c r="A42" s="23" t="s">
        <v>84</v>
      </c>
      <c r="B42" s="58">
        <v>28423</v>
      </c>
      <c r="C42" s="65">
        <v>2016</v>
      </c>
      <c r="D42" s="23" t="s">
        <v>11</v>
      </c>
      <c r="E42" s="23" t="s">
        <v>111</v>
      </c>
      <c r="F42" s="61" t="s">
        <v>51</v>
      </c>
      <c r="G42" s="26" t="s">
        <v>137</v>
      </c>
      <c r="H42" s="43">
        <v>224668</v>
      </c>
      <c r="I42" s="40">
        <v>112334</v>
      </c>
      <c r="J42" s="26">
        <v>134.9</v>
      </c>
      <c r="K42" s="2">
        <f t="shared" si="2"/>
        <v>369589.0410958904</v>
      </c>
      <c r="L42" s="42">
        <v>30000</v>
      </c>
      <c r="M42" s="93">
        <v>0.36</v>
      </c>
      <c r="N42" s="65" t="s">
        <v>105</v>
      </c>
      <c r="O42" s="9" t="s">
        <v>201</v>
      </c>
      <c r="P42" s="26" t="s">
        <v>138</v>
      </c>
      <c r="Q42" s="26" t="s">
        <v>168</v>
      </c>
    </row>
    <row r="43" spans="1:17" ht="21.75" customHeight="1" x14ac:dyDescent="0.25">
      <c r="A43" s="32" t="s">
        <v>84</v>
      </c>
      <c r="B43" s="59"/>
      <c r="C43" s="64">
        <v>2017</v>
      </c>
      <c r="D43" s="32" t="s">
        <v>11</v>
      </c>
      <c r="E43" s="32" t="s">
        <v>93</v>
      </c>
      <c r="F43" s="61" t="s">
        <v>10</v>
      </c>
      <c r="G43" s="30" t="s">
        <v>117</v>
      </c>
      <c r="H43" s="43">
        <v>140000</v>
      </c>
      <c r="I43" s="39">
        <v>70000</v>
      </c>
      <c r="J43" s="26">
        <v>44.5</v>
      </c>
      <c r="K43" s="2">
        <f t="shared" si="2"/>
        <v>121917.80821917808</v>
      </c>
      <c r="L43" s="42">
        <v>200</v>
      </c>
      <c r="M43" s="93">
        <v>0.83199999999999996</v>
      </c>
      <c r="N43" s="65" t="s">
        <v>105</v>
      </c>
      <c r="O43" s="9" t="s">
        <v>201</v>
      </c>
      <c r="P43" s="26" t="s">
        <v>164</v>
      </c>
      <c r="Q43" s="26" t="s">
        <v>169</v>
      </c>
    </row>
    <row r="44" spans="1:17" ht="30" customHeight="1" x14ac:dyDescent="0.25">
      <c r="A44" s="32" t="s">
        <v>84</v>
      </c>
      <c r="B44" s="59"/>
      <c r="C44" s="64">
        <v>2017</v>
      </c>
      <c r="D44" s="32" t="s">
        <v>11</v>
      </c>
      <c r="E44" s="32" t="s">
        <v>85</v>
      </c>
      <c r="F44" s="30" t="s">
        <v>86</v>
      </c>
      <c r="G44" s="30" t="s">
        <v>132</v>
      </c>
      <c r="H44" s="37">
        <v>2230565.4</v>
      </c>
      <c r="I44" s="37">
        <v>1115283</v>
      </c>
      <c r="J44" s="26">
        <v>153.30000000000001</v>
      </c>
      <c r="K44" s="2">
        <f t="shared" si="2"/>
        <v>420000</v>
      </c>
      <c r="L44" s="42">
        <v>9000</v>
      </c>
      <c r="M44" s="93">
        <v>1.1000000000000001</v>
      </c>
      <c r="N44" s="65" t="s">
        <v>105</v>
      </c>
      <c r="O44" s="9" t="s">
        <v>201</v>
      </c>
      <c r="P44" s="30" t="s">
        <v>165</v>
      </c>
      <c r="Q44" s="30"/>
    </row>
    <row r="45" spans="1:17" ht="21.75" customHeight="1" x14ac:dyDescent="0.25">
      <c r="A45" s="23" t="s">
        <v>84</v>
      </c>
      <c r="B45" s="58"/>
      <c r="C45" s="65">
        <v>2017</v>
      </c>
      <c r="D45" s="23" t="s">
        <v>11</v>
      </c>
      <c r="E45" s="23" t="s">
        <v>111</v>
      </c>
      <c r="F45" s="26" t="s">
        <v>143</v>
      </c>
      <c r="G45" s="26" t="s">
        <v>144</v>
      </c>
      <c r="H45" s="43">
        <v>74808</v>
      </c>
      <c r="I45" s="40">
        <v>37404</v>
      </c>
      <c r="J45" s="42">
        <v>9.9</v>
      </c>
      <c r="K45" s="2">
        <f t="shared" si="2"/>
        <v>27123.287671232876</v>
      </c>
      <c r="L45" s="42">
        <v>300</v>
      </c>
      <c r="M45" s="93">
        <v>6.01</v>
      </c>
      <c r="N45" s="65" t="s">
        <v>105</v>
      </c>
      <c r="O45" s="9" t="s">
        <v>202</v>
      </c>
      <c r="P45" s="26" t="s">
        <v>145</v>
      </c>
      <c r="Q45" s="26" t="s">
        <v>146</v>
      </c>
    </row>
    <row r="46" spans="1:17" ht="24" x14ac:dyDescent="0.25">
      <c r="A46" s="23" t="s">
        <v>84</v>
      </c>
      <c r="B46" s="58"/>
      <c r="C46" s="65">
        <v>2017</v>
      </c>
      <c r="D46" s="23" t="s">
        <v>11</v>
      </c>
      <c r="E46" s="23" t="s">
        <v>111</v>
      </c>
      <c r="F46" s="26" t="s">
        <v>147</v>
      </c>
      <c r="G46" s="26" t="s">
        <v>148</v>
      </c>
      <c r="H46" s="43">
        <v>271962.5</v>
      </c>
      <c r="I46" s="40">
        <v>135981.25</v>
      </c>
      <c r="J46" s="26">
        <v>30.2</v>
      </c>
      <c r="K46" s="2">
        <f t="shared" si="2"/>
        <v>82739.726027397264</v>
      </c>
      <c r="L46" s="42">
        <v>500</v>
      </c>
      <c r="M46" s="93">
        <v>3.75</v>
      </c>
      <c r="N46" s="65" t="s">
        <v>105</v>
      </c>
      <c r="O46" s="9" t="s">
        <v>202</v>
      </c>
      <c r="P46" s="26" t="s">
        <v>149</v>
      </c>
      <c r="Q46" s="26" t="s">
        <v>150</v>
      </c>
    </row>
    <row r="47" spans="1:17" ht="24" x14ac:dyDescent="0.25">
      <c r="A47" s="23" t="s">
        <v>84</v>
      </c>
      <c r="B47" s="58">
        <v>27269</v>
      </c>
      <c r="C47" s="65">
        <v>2017</v>
      </c>
      <c r="D47" s="23" t="s">
        <v>11</v>
      </c>
      <c r="E47" s="23" t="s">
        <v>151</v>
      </c>
      <c r="F47" s="26" t="s">
        <v>152</v>
      </c>
      <c r="G47" s="26" t="s">
        <v>153</v>
      </c>
      <c r="H47" s="43">
        <v>400000</v>
      </c>
      <c r="I47" s="40">
        <v>200000</v>
      </c>
      <c r="J47" s="26">
        <v>14.3</v>
      </c>
      <c r="K47" s="2">
        <f t="shared" si="2"/>
        <v>39178.082191780821</v>
      </c>
      <c r="L47" s="42">
        <v>1187</v>
      </c>
      <c r="M47" s="93">
        <v>2.33</v>
      </c>
      <c r="N47" s="65" t="s">
        <v>105</v>
      </c>
      <c r="O47" s="9" t="s">
        <v>201</v>
      </c>
      <c r="P47" s="26" t="s">
        <v>154</v>
      </c>
      <c r="Q47" s="26"/>
    </row>
    <row r="48" spans="1:17" s="77" customFormat="1" x14ac:dyDescent="0.25">
      <c r="B48" s="82"/>
      <c r="C48" s="83"/>
      <c r="F48" s="84"/>
      <c r="G48" s="85" t="s">
        <v>123</v>
      </c>
      <c r="H48" s="86">
        <f>SUM(H28:H47)</f>
        <v>4952208.8449999997</v>
      </c>
      <c r="I48" s="86">
        <f>SUM(I28:I47)</f>
        <v>2493166.65</v>
      </c>
      <c r="J48" s="87">
        <f>SUM(J28:J47)</f>
        <v>463.23</v>
      </c>
      <c r="K48" s="87">
        <f>SUM(K28:K47)</f>
        <v>1269123.2876712328</v>
      </c>
      <c r="L48" s="103">
        <f>SUM(L28:L47)</f>
        <v>44659</v>
      </c>
      <c r="M48" s="94"/>
      <c r="N48" s="82"/>
      <c r="O48" s="82"/>
      <c r="Q48" s="84"/>
    </row>
    <row r="52" spans="7:12" x14ac:dyDescent="0.25">
      <c r="G52" s="46" t="s">
        <v>125</v>
      </c>
      <c r="H52" s="47">
        <f>SUM(H48,H27,H13)</f>
        <v>7796061.9149999991</v>
      </c>
      <c r="I52" s="47">
        <f>SUM(I48,I27,I13)</f>
        <v>3810127.72</v>
      </c>
      <c r="J52" s="48">
        <f>SUM(J48,J27,J13)</f>
        <v>1057.8998199999999</v>
      </c>
      <c r="K52" s="49">
        <f>SUM(K48,K27,K13)</f>
        <v>2898355.6712328764</v>
      </c>
      <c r="L52" s="49">
        <f>SUM(L48,L27,L13)</f>
        <v>134803</v>
      </c>
    </row>
    <row r="54" spans="7:12" x14ac:dyDescent="0.25">
      <c r="H54" s="50"/>
      <c r="I54" s="50"/>
      <c r="J54" s="51"/>
      <c r="K54" s="51"/>
      <c r="L54" s="51"/>
    </row>
    <row r="56" spans="7:12" x14ac:dyDescent="0.25">
      <c r="K56" s="52"/>
    </row>
    <row r="57" spans="7:12" x14ac:dyDescent="0.25">
      <c r="K57" s="53"/>
    </row>
    <row r="62" spans="7:12" x14ac:dyDescent="0.25">
      <c r="G62" s="20" t="s">
        <v>172</v>
      </c>
    </row>
    <row r="64" spans="7:12" x14ac:dyDescent="0.25">
      <c r="G64" s="20" t="s">
        <v>170</v>
      </c>
      <c r="H64" s="50">
        <f>SUM(H28:H34,H14:H18,H2:H6)</f>
        <v>1114878.4600000002</v>
      </c>
      <c r="I64" s="50">
        <f>SUM(I28:I34,I14:I18,I2:I6)</f>
        <v>520910.07</v>
      </c>
      <c r="J64" s="51">
        <f>SUM(J28:J34,J14:J18,J2:J6)</f>
        <v>126.20104500000001</v>
      </c>
      <c r="K64" s="51">
        <f>SUM(K28:K34,K14:K18,K2:K6)</f>
        <v>345756.28767123295</v>
      </c>
      <c r="L64" s="51">
        <f>SUM(L28:L34,L14:L18,L2:L6)</f>
        <v>19487</v>
      </c>
    </row>
    <row r="66" spans="7:12" x14ac:dyDescent="0.25">
      <c r="G66" s="20" t="s">
        <v>171</v>
      </c>
      <c r="H66" s="50">
        <f>SUM(H35:H47,H19:H26,H11:H11)</f>
        <v>6165232.8449999997</v>
      </c>
      <c r="I66" s="50">
        <f>SUM(I35:I47,I19:I26,I11:I11)</f>
        <v>3097717.65</v>
      </c>
      <c r="J66" s="51">
        <f>SUM(J35:J47,J19:J26,J11:J11)</f>
        <v>896.32877500000006</v>
      </c>
      <c r="K66" s="51">
        <f>SUM(K35:K47,K19:K26,K11:K11)</f>
        <v>2455695.2739726026</v>
      </c>
      <c r="L66" s="51">
        <f>SUM(L35:L47,L19:L26,L11:L11)</f>
        <v>114555</v>
      </c>
    </row>
    <row r="67" spans="7:12" x14ac:dyDescent="0.25">
      <c r="K67" s="51"/>
    </row>
    <row r="68" spans="7:12" x14ac:dyDescent="0.25">
      <c r="G68" s="20" t="s">
        <v>173</v>
      </c>
      <c r="K68" s="54"/>
    </row>
    <row r="69" spans="7:12" x14ac:dyDescent="0.25">
      <c r="G69" s="20" t="s">
        <v>174</v>
      </c>
      <c r="H69" s="55">
        <f>H66/3</f>
        <v>2055077.615</v>
      </c>
      <c r="I69" s="50">
        <f t="shared" ref="I69:L69" si="3">I66/3</f>
        <v>1032572.5499999999</v>
      </c>
      <c r="J69" s="51">
        <f t="shared" si="3"/>
        <v>298.77625833333337</v>
      </c>
      <c r="K69" s="51">
        <f t="shared" si="3"/>
        <v>818565.09132420085</v>
      </c>
      <c r="L69" s="51">
        <f t="shared" si="3"/>
        <v>38185</v>
      </c>
    </row>
    <row r="70" spans="7:12" x14ac:dyDescent="0.25">
      <c r="G70" s="20" t="s">
        <v>175</v>
      </c>
      <c r="H70" s="50">
        <f>H69*20</f>
        <v>41101552.299999997</v>
      </c>
      <c r="I70" s="50">
        <f t="shared" ref="I70:L70" si="4">I69*20</f>
        <v>20651451</v>
      </c>
      <c r="J70" s="51">
        <f t="shared" si="4"/>
        <v>5975.5251666666672</v>
      </c>
      <c r="K70" s="51">
        <f t="shared" si="4"/>
        <v>16371301.826484017</v>
      </c>
      <c r="L70" s="51">
        <f t="shared" si="4"/>
        <v>763700</v>
      </c>
    </row>
  </sheetData>
  <autoFilter ref="A1:Q48"/>
  <hyperlinks>
    <hyperlink ref="Q28" r:id="rId1"/>
  </hyperlinks>
  <printOptions horizontalCentered="1"/>
  <pageMargins left="0" right="0" top="0.75" bottom="0.75" header="0.25" footer="0.25"/>
  <pageSetup paperSize="3" scale="68" fitToHeight="0" orientation="landscape" r:id="rId2"/>
  <headerFooter>
    <oddFooter>&amp;L&amp;8 &amp;X1&amp;X SFWMD FY17-18 costs and implementations are estimated
&amp;X2&amp;X SWFWMD water savings are based on final report and # of implementations completed. SJR and SF water savings estimates are from funding applications.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opLeftCell="A25" workbookViewId="0">
      <selection activeCell="K38" sqref="K38"/>
    </sheetView>
  </sheetViews>
  <sheetFormatPr defaultRowHeight="12" x14ac:dyDescent="0.25"/>
  <cols>
    <col min="1" max="1" width="8.7109375" style="19" customWidth="1"/>
    <col min="2" max="2" width="7.85546875" style="57" customWidth="1"/>
    <col min="3" max="3" width="6.5703125" style="63" customWidth="1"/>
    <col min="4" max="4" width="9.140625" style="19"/>
    <col min="5" max="5" width="18.85546875" style="19" customWidth="1"/>
    <col min="6" max="6" width="15.5703125" style="20" customWidth="1"/>
    <col min="7" max="7" width="34" style="20" customWidth="1"/>
    <col min="8" max="8" width="12.28515625" style="19" bestFit="1" customWidth="1"/>
    <col min="9" max="9" width="12.28515625" style="21" bestFit="1" customWidth="1"/>
    <col min="10" max="10" width="8.7109375" style="19" customWidth="1"/>
    <col min="11" max="11" width="10.7109375" style="19" customWidth="1"/>
    <col min="12" max="12" width="13" style="19" customWidth="1"/>
    <col min="13" max="13" width="11.42578125" style="19" customWidth="1"/>
    <col min="14" max="14" width="11" style="57" customWidth="1"/>
    <col min="15" max="15" width="10.5703125" style="57" customWidth="1"/>
    <col min="16" max="16" width="41.7109375" style="19" customWidth="1"/>
    <col min="17" max="17" width="77.42578125" style="20" customWidth="1"/>
    <col min="18" max="16384" width="9.140625" style="19"/>
  </cols>
  <sheetData>
    <row r="1" spans="1:17" ht="38.25" x14ac:dyDescent="0.25">
      <c r="A1" s="14" t="s">
        <v>31</v>
      </c>
      <c r="B1" s="14" t="s">
        <v>34</v>
      </c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194</v>
      </c>
      <c r="I1" s="1" t="s">
        <v>195</v>
      </c>
      <c r="J1" s="14" t="s">
        <v>196</v>
      </c>
      <c r="K1" s="14" t="s">
        <v>124</v>
      </c>
      <c r="L1" s="96" t="s">
        <v>198</v>
      </c>
      <c r="M1" s="14" t="s">
        <v>33</v>
      </c>
      <c r="N1" s="14" t="s">
        <v>5</v>
      </c>
      <c r="O1" s="96" t="s">
        <v>156</v>
      </c>
      <c r="P1" s="14" t="s">
        <v>6</v>
      </c>
      <c r="Q1" s="14" t="s">
        <v>7</v>
      </c>
    </row>
    <row r="2" spans="1:17" x14ac:dyDescent="0.25">
      <c r="A2" s="22" t="s">
        <v>43</v>
      </c>
      <c r="B2" s="58" t="s">
        <v>35</v>
      </c>
      <c r="C2" s="9">
        <v>2010</v>
      </c>
      <c r="D2" s="24" t="s">
        <v>44</v>
      </c>
      <c r="E2" s="25" t="s">
        <v>45</v>
      </c>
      <c r="F2" s="61" t="s">
        <v>50</v>
      </c>
      <c r="G2" s="26" t="s">
        <v>16</v>
      </c>
      <c r="H2" s="27">
        <v>143702.29999999999</v>
      </c>
      <c r="I2" s="27">
        <v>70097.62</v>
      </c>
      <c r="J2" s="28">
        <v>8.6278699999999997</v>
      </c>
      <c r="K2" s="2">
        <f t="shared" ref="K2:K46" si="0">J2*1000000/365</f>
        <v>23638</v>
      </c>
      <c r="L2" s="29">
        <v>753</v>
      </c>
      <c r="M2" s="89">
        <v>1.01</v>
      </c>
      <c r="N2" s="95">
        <v>40743</v>
      </c>
      <c r="O2" s="9" t="s">
        <v>157</v>
      </c>
      <c r="P2" s="23" t="s">
        <v>79</v>
      </c>
      <c r="Q2" s="30" t="s">
        <v>61</v>
      </c>
    </row>
    <row r="3" spans="1:17" ht="24" x14ac:dyDescent="0.25">
      <c r="A3" s="22" t="s">
        <v>43</v>
      </c>
      <c r="B3" s="58" t="s">
        <v>36</v>
      </c>
      <c r="C3" s="9">
        <v>2010</v>
      </c>
      <c r="D3" s="24" t="s">
        <v>44</v>
      </c>
      <c r="E3" s="25" t="s">
        <v>46</v>
      </c>
      <c r="F3" s="61" t="s">
        <v>10</v>
      </c>
      <c r="G3" s="26" t="s">
        <v>53</v>
      </c>
      <c r="H3" s="27">
        <v>7900</v>
      </c>
      <c r="I3" s="27">
        <v>3950</v>
      </c>
      <c r="J3" s="31">
        <v>7.8412949999999997</v>
      </c>
      <c r="K3" s="2">
        <f t="shared" si="0"/>
        <v>21483</v>
      </c>
      <c r="L3" s="29">
        <v>12</v>
      </c>
      <c r="M3" s="89">
        <v>0.09</v>
      </c>
      <c r="N3" s="95">
        <v>41208</v>
      </c>
      <c r="O3" s="9" t="s">
        <v>157</v>
      </c>
      <c r="P3" s="23" t="s">
        <v>79</v>
      </c>
      <c r="Q3" s="30" t="s">
        <v>62</v>
      </c>
    </row>
    <row r="4" spans="1:17" ht="33.75" x14ac:dyDescent="0.25">
      <c r="A4" s="8" t="s">
        <v>32</v>
      </c>
      <c r="B4" s="56" t="s">
        <v>199</v>
      </c>
      <c r="C4" s="9">
        <v>2011</v>
      </c>
      <c r="D4" s="12" t="s">
        <v>11</v>
      </c>
      <c r="E4" s="12" t="s">
        <v>14</v>
      </c>
      <c r="F4" s="12" t="s">
        <v>9</v>
      </c>
      <c r="G4" s="12" t="s">
        <v>28</v>
      </c>
      <c r="H4" s="10">
        <v>48011.28</v>
      </c>
      <c r="I4" s="16">
        <v>23822.45</v>
      </c>
      <c r="J4" s="13">
        <v>57.85</v>
      </c>
      <c r="K4" s="2">
        <f t="shared" si="0"/>
        <v>158493.15068493152</v>
      </c>
      <c r="L4" s="98">
        <v>16443</v>
      </c>
      <c r="M4" s="10">
        <v>0.03</v>
      </c>
      <c r="N4" s="9" t="s">
        <v>8</v>
      </c>
      <c r="O4" s="9" t="s">
        <v>157</v>
      </c>
      <c r="P4" s="11" t="s">
        <v>30</v>
      </c>
      <c r="Q4" s="11" t="s">
        <v>29</v>
      </c>
    </row>
    <row r="5" spans="1:17" x14ac:dyDescent="0.25">
      <c r="A5" s="22" t="s">
        <v>43</v>
      </c>
      <c r="B5" s="58" t="s">
        <v>37</v>
      </c>
      <c r="C5" s="9">
        <v>2011</v>
      </c>
      <c r="D5" s="24" t="s">
        <v>44</v>
      </c>
      <c r="E5" s="25" t="s">
        <v>47</v>
      </c>
      <c r="F5" s="61" t="s">
        <v>50</v>
      </c>
      <c r="G5" s="26" t="s">
        <v>16</v>
      </c>
      <c r="H5" s="27">
        <v>1954</v>
      </c>
      <c r="I5" s="27">
        <v>977</v>
      </c>
      <c r="J5" s="31">
        <v>0.1971</v>
      </c>
      <c r="K5" s="2">
        <f t="shared" si="0"/>
        <v>540</v>
      </c>
      <c r="L5" s="29">
        <v>20</v>
      </c>
      <c r="M5" s="89">
        <v>1.1599999999999999</v>
      </c>
      <c r="N5" s="95">
        <v>41562</v>
      </c>
      <c r="O5" s="9" t="s">
        <v>157</v>
      </c>
      <c r="P5" s="23" t="s">
        <v>79</v>
      </c>
      <c r="Q5" s="30" t="s">
        <v>63</v>
      </c>
    </row>
    <row r="6" spans="1:17" ht="24" x14ac:dyDescent="0.25">
      <c r="A6" s="22" t="s">
        <v>43</v>
      </c>
      <c r="B6" s="58" t="s">
        <v>38</v>
      </c>
      <c r="C6" s="9">
        <v>2011</v>
      </c>
      <c r="D6" s="24" t="s">
        <v>44</v>
      </c>
      <c r="E6" s="25" t="s">
        <v>48</v>
      </c>
      <c r="F6" s="61" t="s">
        <v>50</v>
      </c>
      <c r="G6" s="26" t="s">
        <v>54</v>
      </c>
      <c r="H6" s="27">
        <v>16200</v>
      </c>
      <c r="I6" s="27">
        <v>8100</v>
      </c>
      <c r="J6" s="31">
        <v>2.8488250000000002</v>
      </c>
      <c r="K6" s="2">
        <f t="shared" si="0"/>
        <v>7805</v>
      </c>
      <c r="L6" s="29">
        <v>557</v>
      </c>
      <c r="M6" s="89">
        <v>0.56999999999999995</v>
      </c>
      <c r="N6" s="95">
        <v>41571</v>
      </c>
      <c r="O6" s="9" t="s">
        <v>157</v>
      </c>
      <c r="P6" s="23" t="s">
        <v>79</v>
      </c>
      <c r="Q6" s="30" t="s">
        <v>64</v>
      </c>
    </row>
    <row r="7" spans="1:17" ht="22.5" x14ac:dyDescent="0.25">
      <c r="A7" s="8" t="s">
        <v>32</v>
      </c>
      <c r="B7" s="56" t="s">
        <v>199</v>
      </c>
      <c r="C7" s="62">
        <v>2012</v>
      </c>
      <c r="D7" s="7" t="s">
        <v>12</v>
      </c>
      <c r="E7" s="4" t="s">
        <v>13</v>
      </c>
      <c r="F7" s="4" t="s">
        <v>9</v>
      </c>
      <c r="G7" s="4" t="s">
        <v>16</v>
      </c>
      <c r="H7" s="6">
        <v>33639.599999999999</v>
      </c>
      <c r="I7" s="15">
        <v>14500</v>
      </c>
      <c r="J7" s="5">
        <v>2.2799999999999998</v>
      </c>
      <c r="K7" s="2">
        <f t="shared" si="0"/>
        <v>6246.5753424657532</v>
      </c>
      <c r="L7" s="99">
        <v>217</v>
      </c>
      <c r="M7" s="17">
        <v>0.62</v>
      </c>
      <c r="N7" s="62" t="s">
        <v>8</v>
      </c>
      <c r="O7" s="9" t="s">
        <v>157</v>
      </c>
      <c r="P7" s="3" t="s">
        <v>18</v>
      </c>
      <c r="Q7" s="3" t="s">
        <v>19</v>
      </c>
    </row>
    <row r="8" spans="1:17" ht="36" x14ac:dyDescent="0.25">
      <c r="A8" s="22" t="s">
        <v>43</v>
      </c>
      <c r="B8" s="58" t="s">
        <v>52</v>
      </c>
      <c r="C8" s="9">
        <v>2012</v>
      </c>
      <c r="D8" s="24" t="s">
        <v>44</v>
      </c>
      <c r="E8" s="25" t="s">
        <v>49</v>
      </c>
      <c r="F8" s="61" t="s">
        <v>10</v>
      </c>
      <c r="G8" s="26" t="s">
        <v>55</v>
      </c>
      <c r="H8" s="27">
        <v>41378</v>
      </c>
      <c r="I8" s="27">
        <v>20689</v>
      </c>
      <c r="J8" s="31">
        <v>10.645955000000001</v>
      </c>
      <c r="K8" s="2">
        <f t="shared" si="0"/>
        <v>29167</v>
      </c>
      <c r="L8" s="29">
        <v>211</v>
      </c>
      <c r="M8" s="89">
        <v>0.95</v>
      </c>
      <c r="N8" s="95">
        <v>42369</v>
      </c>
      <c r="O8" s="9" t="s">
        <v>157</v>
      </c>
      <c r="P8" s="23" t="s">
        <v>79</v>
      </c>
      <c r="Q8" s="30" t="s">
        <v>155</v>
      </c>
    </row>
    <row r="9" spans="1:17" ht="24" x14ac:dyDescent="0.25">
      <c r="A9" s="32" t="s">
        <v>84</v>
      </c>
      <c r="B9" s="59">
        <v>27338</v>
      </c>
      <c r="C9" s="64">
        <v>2012</v>
      </c>
      <c r="D9" s="32" t="s">
        <v>11</v>
      </c>
      <c r="E9" s="32" t="s">
        <v>85</v>
      </c>
      <c r="F9" s="30" t="s">
        <v>86</v>
      </c>
      <c r="G9" s="30" t="s">
        <v>87</v>
      </c>
      <c r="H9" s="36">
        <v>132367</v>
      </c>
      <c r="I9" s="37">
        <v>66184</v>
      </c>
      <c r="J9" s="30">
        <v>3.1</v>
      </c>
      <c r="K9" s="2">
        <f t="shared" si="0"/>
        <v>8493.1506849315065</v>
      </c>
      <c r="L9" s="41">
        <v>390</v>
      </c>
      <c r="M9" s="92">
        <v>5.03</v>
      </c>
      <c r="N9" s="64" t="s">
        <v>8</v>
      </c>
      <c r="O9" s="9" t="s">
        <v>201</v>
      </c>
      <c r="P9" s="30" t="s">
        <v>88</v>
      </c>
      <c r="Q9" s="38" t="s">
        <v>89</v>
      </c>
    </row>
    <row r="10" spans="1:17" ht="24" x14ac:dyDescent="0.25">
      <c r="A10" s="32" t="s">
        <v>84</v>
      </c>
      <c r="B10" s="59">
        <v>27285</v>
      </c>
      <c r="C10" s="64">
        <v>2012</v>
      </c>
      <c r="D10" s="32" t="s">
        <v>11</v>
      </c>
      <c r="E10" s="32" t="s">
        <v>90</v>
      </c>
      <c r="F10" s="61" t="s">
        <v>10</v>
      </c>
      <c r="G10" s="30" t="s">
        <v>91</v>
      </c>
      <c r="H10" s="36">
        <v>35000</v>
      </c>
      <c r="I10" s="37">
        <v>17500</v>
      </c>
      <c r="J10" s="30">
        <v>1.3</v>
      </c>
      <c r="K10" s="2">
        <f t="shared" si="0"/>
        <v>3561.6438356164385</v>
      </c>
      <c r="L10" s="41">
        <v>100</v>
      </c>
      <c r="M10" s="92">
        <v>1.58</v>
      </c>
      <c r="N10" s="64" t="s">
        <v>8</v>
      </c>
      <c r="O10" s="9" t="s">
        <v>157</v>
      </c>
      <c r="P10" s="30" t="s">
        <v>92</v>
      </c>
      <c r="Q10" s="30"/>
    </row>
    <row r="11" spans="1:17" ht="24" x14ac:dyDescent="0.25">
      <c r="A11" s="32" t="s">
        <v>84</v>
      </c>
      <c r="B11" s="59">
        <v>27287</v>
      </c>
      <c r="C11" s="64">
        <v>2012</v>
      </c>
      <c r="D11" s="32" t="s">
        <v>11</v>
      </c>
      <c r="E11" s="32" t="s">
        <v>93</v>
      </c>
      <c r="F11" s="30" t="s">
        <v>95</v>
      </c>
      <c r="G11" s="30" t="s">
        <v>96</v>
      </c>
      <c r="H11" s="36">
        <v>64000</v>
      </c>
      <c r="I11" s="37">
        <v>32000</v>
      </c>
      <c r="J11" s="30"/>
      <c r="K11" s="2">
        <f t="shared" si="0"/>
        <v>0</v>
      </c>
      <c r="L11" s="41"/>
      <c r="M11" s="92" t="s">
        <v>158</v>
      </c>
      <c r="N11" s="64" t="s">
        <v>8</v>
      </c>
      <c r="O11" s="9" t="s">
        <v>201</v>
      </c>
      <c r="P11" s="30" t="s">
        <v>97</v>
      </c>
      <c r="Q11" s="30" t="s">
        <v>166</v>
      </c>
    </row>
    <row r="12" spans="1:17" x14ac:dyDescent="0.25">
      <c r="A12" s="23" t="s">
        <v>84</v>
      </c>
      <c r="B12" s="58">
        <v>25435</v>
      </c>
      <c r="C12" s="65">
        <v>2012</v>
      </c>
      <c r="D12" s="23" t="s">
        <v>11</v>
      </c>
      <c r="E12" s="23" t="s">
        <v>103</v>
      </c>
      <c r="F12" s="26" t="s">
        <v>10</v>
      </c>
      <c r="G12" s="26" t="s">
        <v>104</v>
      </c>
      <c r="H12" s="39">
        <v>230000</v>
      </c>
      <c r="I12" s="40">
        <v>100000</v>
      </c>
      <c r="J12" s="26"/>
      <c r="K12" s="2">
        <f t="shared" si="0"/>
        <v>0</v>
      </c>
      <c r="L12" s="102"/>
      <c r="M12" s="93" t="s">
        <v>158</v>
      </c>
      <c r="N12" s="65" t="s">
        <v>8</v>
      </c>
      <c r="O12" s="9" t="s">
        <v>157</v>
      </c>
      <c r="P12" s="26" t="s">
        <v>159</v>
      </c>
      <c r="Q12" s="26" t="s">
        <v>106</v>
      </c>
    </row>
    <row r="13" spans="1:17" x14ac:dyDescent="0.25">
      <c r="A13" s="32" t="s">
        <v>84</v>
      </c>
      <c r="B13" s="59">
        <v>27288</v>
      </c>
      <c r="C13" s="64">
        <v>2012</v>
      </c>
      <c r="D13" s="32" t="s">
        <v>11</v>
      </c>
      <c r="E13" s="32" t="s">
        <v>93</v>
      </c>
      <c r="F13" s="30" t="s">
        <v>86</v>
      </c>
      <c r="G13" s="30" t="s">
        <v>126</v>
      </c>
      <c r="H13" s="41">
        <v>79450</v>
      </c>
      <c r="I13" s="37">
        <v>39725</v>
      </c>
      <c r="J13" s="30"/>
      <c r="K13" s="2">
        <f t="shared" si="0"/>
        <v>0</v>
      </c>
      <c r="L13" s="41"/>
      <c r="M13" s="92" t="s">
        <v>158</v>
      </c>
      <c r="N13" s="64" t="s">
        <v>8</v>
      </c>
      <c r="O13" s="9" t="s">
        <v>201</v>
      </c>
      <c r="P13" s="30" t="s">
        <v>160</v>
      </c>
      <c r="Q13" s="30"/>
    </row>
    <row r="14" spans="1:17" x14ac:dyDescent="0.25">
      <c r="A14" s="32" t="s">
        <v>84</v>
      </c>
      <c r="B14" s="59">
        <v>26804</v>
      </c>
      <c r="C14" s="64">
        <v>2012</v>
      </c>
      <c r="D14" s="32" t="s">
        <v>107</v>
      </c>
      <c r="E14" s="32" t="s">
        <v>108</v>
      </c>
      <c r="F14" s="30" t="s">
        <v>109</v>
      </c>
      <c r="G14" s="30" t="s">
        <v>110</v>
      </c>
      <c r="H14" s="36">
        <v>98460</v>
      </c>
      <c r="I14" s="37">
        <v>48230</v>
      </c>
      <c r="J14" s="26"/>
      <c r="K14" s="2">
        <f t="shared" si="0"/>
        <v>0</v>
      </c>
      <c r="L14" s="42"/>
      <c r="M14" s="93" t="s">
        <v>158</v>
      </c>
      <c r="N14" s="65" t="s">
        <v>101</v>
      </c>
      <c r="O14" s="9" t="s">
        <v>201</v>
      </c>
      <c r="P14" s="30" t="s">
        <v>161</v>
      </c>
      <c r="Q14" s="30" t="s">
        <v>121</v>
      </c>
    </row>
    <row r="15" spans="1:17" ht="33.75" x14ac:dyDescent="0.25">
      <c r="A15" s="8" t="s">
        <v>32</v>
      </c>
      <c r="B15" s="56" t="s">
        <v>199</v>
      </c>
      <c r="C15" s="62">
        <v>2013</v>
      </c>
      <c r="D15" s="7" t="s">
        <v>12</v>
      </c>
      <c r="E15" s="4" t="s">
        <v>15</v>
      </c>
      <c r="F15" s="4" t="s">
        <v>9</v>
      </c>
      <c r="G15" s="4" t="s">
        <v>16</v>
      </c>
      <c r="H15" s="6">
        <v>40000</v>
      </c>
      <c r="I15" s="15">
        <v>20000</v>
      </c>
      <c r="J15" s="5">
        <v>3.87</v>
      </c>
      <c r="K15" s="2">
        <f t="shared" si="0"/>
        <v>10602.739726027397</v>
      </c>
      <c r="L15" s="99">
        <v>320</v>
      </c>
      <c r="M15" s="17">
        <v>0.44</v>
      </c>
      <c r="N15" s="62" t="s">
        <v>8</v>
      </c>
      <c r="O15" s="9" t="s">
        <v>157</v>
      </c>
      <c r="P15" s="3" t="s">
        <v>20</v>
      </c>
      <c r="Q15" s="3" t="s">
        <v>21</v>
      </c>
    </row>
    <row r="16" spans="1:17" ht="33.75" x14ac:dyDescent="0.25">
      <c r="A16" s="8" t="s">
        <v>32</v>
      </c>
      <c r="B16" s="56" t="s">
        <v>199</v>
      </c>
      <c r="C16" s="62">
        <v>2013</v>
      </c>
      <c r="D16" s="7" t="s">
        <v>12</v>
      </c>
      <c r="E16" s="4" t="s">
        <v>13</v>
      </c>
      <c r="F16" s="4" t="s">
        <v>9</v>
      </c>
      <c r="G16" s="4" t="s">
        <v>16</v>
      </c>
      <c r="H16" s="6">
        <v>18451.28</v>
      </c>
      <c r="I16" s="15">
        <v>9000</v>
      </c>
      <c r="J16" s="5">
        <v>1.1399999999999999</v>
      </c>
      <c r="K16" s="2">
        <f t="shared" si="0"/>
        <v>3123.2876712328766</v>
      </c>
      <c r="L16" s="99">
        <v>114</v>
      </c>
      <c r="M16" s="17">
        <v>0.68</v>
      </c>
      <c r="N16" s="62" t="s">
        <v>8</v>
      </c>
      <c r="O16" s="9" t="s">
        <v>157</v>
      </c>
      <c r="P16" s="3" t="s">
        <v>22</v>
      </c>
      <c r="Q16" s="3" t="s">
        <v>23</v>
      </c>
    </row>
    <row r="17" spans="1:17" ht="33.75" x14ac:dyDescent="0.25">
      <c r="A17" s="8" t="s">
        <v>32</v>
      </c>
      <c r="B17" s="56" t="s">
        <v>199</v>
      </c>
      <c r="C17" s="62">
        <v>2014</v>
      </c>
      <c r="D17" s="7" t="s">
        <v>12</v>
      </c>
      <c r="E17" s="4" t="s">
        <v>15</v>
      </c>
      <c r="F17" s="4" t="s">
        <v>9</v>
      </c>
      <c r="G17" s="4" t="s">
        <v>17</v>
      </c>
      <c r="H17" s="6">
        <v>30015</v>
      </c>
      <c r="I17" s="15">
        <v>15000</v>
      </c>
      <c r="J17" s="5">
        <v>2.5</v>
      </c>
      <c r="K17" s="2">
        <f t="shared" si="0"/>
        <v>6849.3150684931506</v>
      </c>
      <c r="L17" s="99">
        <v>207</v>
      </c>
      <c r="M17" s="17">
        <v>0.51</v>
      </c>
      <c r="N17" s="62" t="s">
        <v>8</v>
      </c>
      <c r="O17" s="9" t="s">
        <v>157</v>
      </c>
      <c r="P17" s="3" t="s">
        <v>24</v>
      </c>
      <c r="Q17" s="3" t="s">
        <v>25</v>
      </c>
    </row>
    <row r="18" spans="1:17" x14ac:dyDescent="0.25">
      <c r="A18" s="23" t="s">
        <v>84</v>
      </c>
      <c r="B18" s="58">
        <v>28091</v>
      </c>
      <c r="C18" s="65">
        <v>2014</v>
      </c>
      <c r="D18" s="23" t="s">
        <v>11</v>
      </c>
      <c r="E18" s="23" t="s">
        <v>111</v>
      </c>
      <c r="F18" s="61" t="s">
        <v>10</v>
      </c>
      <c r="G18" s="26" t="s">
        <v>117</v>
      </c>
      <c r="H18" s="39">
        <v>94350</v>
      </c>
      <c r="I18" s="40">
        <v>31135</v>
      </c>
      <c r="J18" s="26">
        <v>24</v>
      </c>
      <c r="K18" s="2">
        <f t="shared" si="0"/>
        <v>65753.42465753424</v>
      </c>
      <c r="L18" s="42">
        <v>143</v>
      </c>
      <c r="M18" s="93" t="s">
        <v>158</v>
      </c>
      <c r="N18" s="65" t="s">
        <v>8</v>
      </c>
      <c r="O18" s="9" t="s">
        <v>201</v>
      </c>
      <c r="P18" s="26" t="s">
        <v>118</v>
      </c>
      <c r="Q18" s="26" t="s">
        <v>119</v>
      </c>
    </row>
    <row r="19" spans="1:17" ht="33.75" x14ac:dyDescent="0.25">
      <c r="A19" s="8" t="s">
        <v>32</v>
      </c>
      <c r="B19" s="56" t="s">
        <v>199</v>
      </c>
      <c r="C19" s="62">
        <v>2015</v>
      </c>
      <c r="D19" s="7" t="s">
        <v>12</v>
      </c>
      <c r="E19" s="4" t="s">
        <v>13</v>
      </c>
      <c r="F19" s="4" t="s">
        <v>9</v>
      </c>
      <c r="G19" s="4" t="s">
        <v>16</v>
      </c>
      <c r="H19" s="6">
        <v>33015.61</v>
      </c>
      <c r="I19" s="15">
        <v>16500</v>
      </c>
      <c r="J19" s="5">
        <v>2.2999999999999998</v>
      </c>
      <c r="K19" s="2">
        <f t="shared" si="0"/>
        <v>6301.3698630136987</v>
      </c>
      <c r="L19" s="99">
        <v>224</v>
      </c>
      <c r="M19" s="17">
        <v>0.61</v>
      </c>
      <c r="N19" s="62" t="s">
        <v>8</v>
      </c>
      <c r="O19" s="9" t="s">
        <v>157</v>
      </c>
      <c r="P19" s="3" t="s">
        <v>176</v>
      </c>
      <c r="Q19" s="3" t="s">
        <v>26</v>
      </c>
    </row>
    <row r="20" spans="1:17" ht="22.5" x14ac:dyDescent="0.25">
      <c r="A20" s="8" t="s">
        <v>32</v>
      </c>
      <c r="B20" s="56" t="s">
        <v>199</v>
      </c>
      <c r="C20" s="62">
        <v>2015</v>
      </c>
      <c r="D20" s="7" t="s">
        <v>12</v>
      </c>
      <c r="E20" s="4" t="s">
        <v>15</v>
      </c>
      <c r="F20" s="4" t="s">
        <v>9</v>
      </c>
      <c r="G20" s="4" t="s">
        <v>17</v>
      </c>
      <c r="H20" s="6">
        <v>30015</v>
      </c>
      <c r="I20" s="15">
        <v>15000</v>
      </c>
      <c r="J20" s="5">
        <v>1.25</v>
      </c>
      <c r="K20" s="2">
        <f t="shared" si="0"/>
        <v>3424.6575342465753</v>
      </c>
      <c r="L20" s="99">
        <v>207</v>
      </c>
      <c r="M20" s="17">
        <v>1.01</v>
      </c>
      <c r="N20" s="62" t="s">
        <v>8</v>
      </c>
      <c r="O20" s="9" t="s">
        <v>157</v>
      </c>
      <c r="P20" s="3" t="s">
        <v>24</v>
      </c>
      <c r="Q20" s="3" t="s">
        <v>27</v>
      </c>
    </row>
    <row r="21" spans="1:17" ht="24" x14ac:dyDescent="0.25">
      <c r="A21" s="22" t="s">
        <v>43</v>
      </c>
      <c r="B21" s="58" t="s">
        <v>39</v>
      </c>
      <c r="C21" s="9">
        <v>2015</v>
      </c>
      <c r="D21" s="24" t="s">
        <v>44</v>
      </c>
      <c r="E21" s="25" t="s">
        <v>49</v>
      </c>
      <c r="F21" s="61" t="s">
        <v>10</v>
      </c>
      <c r="G21" s="26" t="s">
        <v>56</v>
      </c>
      <c r="H21" s="27">
        <v>44170</v>
      </c>
      <c r="I21" s="27">
        <v>22085</v>
      </c>
      <c r="J21" s="31">
        <v>11.898999999999999</v>
      </c>
      <c r="K21" s="2">
        <f t="shared" si="0"/>
        <v>32600</v>
      </c>
      <c r="L21" s="29">
        <v>222</v>
      </c>
      <c r="M21" s="89">
        <v>0.84</v>
      </c>
      <c r="N21" s="95">
        <v>42613</v>
      </c>
      <c r="O21" s="9" t="s">
        <v>157</v>
      </c>
      <c r="P21" s="23" t="s">
        <v>60</v>
      </c>
      <c r="Q21" s="30" t="s">
        <v>72</v>
      </c>
    </row>
    <row r="22" spans="1:17" x14ac:dyDescent="0.25">
      <c r="A22" s="32" t="s">
        <v>84</v>
      </c>
      <c r="B22" s="59">
        <v>26655</v>
      </c>
      <c r="C22" s="64">
        <v>2015</v>
      </c>
      <c r="D22" s="32" t="s">
        <v>127</v>
      </c>
      <c r="E22" s="32" t="s">
        <v>99</v>
      </c>
      <c r="F22" s="30" t="s">
        <v>94</v>
      </c>
      <c r="G22" s="30" t="s">
        <v>100</v>
      </c>
      <c r="H22" s="36">
        <v>490000</v>
      </c>
      <c r="I22" s="37">
        <v>245000</v>
      </c>
      <c r="J22" s="30"/>
      <c r="K22" s="2">
        <f t="shared" si="0"/>
        <v>0</v>
      </c>
      <c r="L22" s="41"/>
      <c r="M22" s="92" t="s">
        <v>158</v>
      </c>
      <c r="N22" s="64" t="s">
        <v>101</v>
      </c>
      <c r="O22" s="9" t="s">
        <v>201</v>
      </c>
      <c r="P22" s="30" t="s">
        <v>102</v>
      </c>
      <c r="Q22" s="30" t="s">
        <v>167</v>
      </c>
    </row>
    <row r="23" spans="1:17" x14ac:dyDescent="0.25">
      <c r="A23" s="23" t="s">
        <v>84</v>
      </c>
      <c r="B23" s="58">
        <v>27296</v>
      </c>
      <c r="C23" s="65">
        <v>2015</v>
      </c>
      <c r="D23" s="23" t="s">
        <v>127</v>
      </c>
      <c r="E23" s="23" t="s">
        <v>98</v>
      </c>
      <c r="F23" s="61" t="s">
        <v>50</v>
      </c>
      <c r="G23" s="26" t="s">
        <v>128</v>
      </c>
      <c r="H23" s="42">
        <v>93004</v>
      </c>
      <c r="I23" s="40">
        <v>46502.400000000001</v>
      </c>
      <c r="J23" s="26">
        <v>4.2</v>
      </c>
      <c r="K23" s="2">
        <f t="shared" si="0"/>
        <v>11506.849315068494</v>
      </c>
      <c r="L23" s="41">
        <v>939</v>
      </c>
      <c r="M23" s="92">
        <v>1.4</v>
      </c>
      <c r="N23" s="64" t="s">
        <v>101</v>
      </c>
      <c r="O23" s="9" t="s">
        <v>157</v>
      </c>
      <c r="P23" s="30" t="s">
        <v>162</v>
      </c>
      <c r="Q23" s="30"/>
    </row>
    <row r="24" spans="1:17" ht="48" x14ac:dyDescent="0.25">
      <c r="A24" s="22" t="s">
        <v>43</v>
      </c>
      <c r="B24" s="59" t="s">
        <v>40</v>
      </c>
      <c r="C24" s="9">
        <v>2016</v>
      </c>
      <c r="D24" s="24" t="s">
        <v>44</v>
      </c>
      <c r="E24" s="25" t="s">
        <v>49</v>
      </c>
      <c r="F24" s="61" t="s">
        <v>10</v>
      </c>
      <c r="G24" s="26" t="s">
        <v>57</v>
      </c>
      <c r="H24" s="27">
        <v>55000</v>
      </c>
      <c r="I24" s="27">
        <v>27500</v>
      </c>
      <c r="J24" s="31">
        <v>10.220000000000001</v>
      </c>
      <c r="K24" s="2">
        <f t="shared" si="0"/>
        <v>28000</v>
      </c>
      <c r="L24" s="29">
        <v>500</v>
      </c>
      <c r="M24" s="89">
        <v>1.31</v>
      </c>
      <c r="N24" s="95">
        <v>43434</v>
      </c>
      <c r="O24" s="9" t="s">
        <v>157</v>
      </c>
      <c r="P24" s="23" t="s">
        <v>60</v>
      </c>
      <c r="Q24" s="30" t="s">
        <v>81</v>
      </c>
    </row>
    <row r="25" spans="1:17" ht="43.5" customHeight="1" x14ac:dyDescent="0.25">
      <c r="A25" s="22" t="s">
        <v>43</v>
      </c>
      <c r="B25" s="58" t="s">
        <v>41</v>
      </c>
      <c r="C25" s="9">
        <v>2016</v>
      </c>
      <c r="D25" s="24" t="s">
        <v>44</v>
      </c>
      <c r="E25" s="25" t="s">
        <v>49</v>
      </c>
      <c r="F25" s="61" t="s">
        <v>51</v>
      </c>
      <c r="G25" s="33" t="s">
        <v>58</v>
      </c>
      <c r="H25" s="27">
        <v>20000</v>
      </c>
      <c r="I25" s="27">
        <v>10000</v>
      </c>
      <c r="J25" s="31">
        <v>32.85</v>
      </c>
      <c r="K25" s="2">
        <f t="shared" si="0"/>
        <v>90000</v>
      </c>
      <c r="L25" s="29">
        <v>5000</v>
      </c>
      <c r="M25" s="89">
        <v>0.06</v>
      </c>
      <c r="N25" s="95">
        <v>43160</v>
      </c>
      <c r="O25" s="9" t="s">
        <v>200</v>
      </c>
      <c r="P25" s="23" t="s">
        <v>60</v>
      </c>
      <c r="Q25" s="30" t="s">
        <v>78</v>
      </c>
    </row>
    <row r="26" spans="1:17" x14ac:dyDescent="0.25">
      <c r="A26" s="32" t="s">
        <v>84</v>
      </c>
      <c r="B26" s="59"/>
      <c r="C26" s="64">
        <v>2016</v>
      </c>
      <c r="D26" s="32" t="s">
        <v>11</v>
      </c>
      <c r="E26" s="32" t="s">
        <v>93</v>
      </c>
      <c r="F26" s="61" t="s">
        <v>10</v>
      </c>
      <c r="G26" s="30" t="s">
        <v>129</v>
      </c>
      <c r="H26" s="36">
        <v>140176</v>
      </c>
      <c r="I26" s="37">
        <v>70088</v>
      </c>
      <c r="J26" s="30"/>
      <c r="K26" s="2">
        <f t="shared" si="0"/>
        <v>0</v>
      </c>
      <c r="L26" s="41"/>
      <c r="M26" s="92">
        <v>1.08</v>
      </c>
      <c r="N26" s="64" t="s">
        <v>122</v>
      </c>
      <c r="O26" s="9" t="s">
        <v>202</v>
      </c>
      <c r="P26" s="30" t="s">
        <v>130</v>
      </c>
      <c r="Q26" s="30" t="s">
        <v>131</v>
      </c>
    </row>
    <row r="27" spans="1:17" x14ac:dyDescent="0.25">
      <c r="A27" s="32" t="s">
        <v>84</v>
      </c>
      <c r="B27" s="59"/>
      <c r="C27" s="64">
        <v>2016</v>
      </c>
      <c r="D27" s="32" t="s">
        <v>11</v>
      </c>
      <c r="E27" s="32" t="s">
        <v>85</v>
      </c>
      <c r="F27" s="30" t="s">
        <v>86</v>
      </c>
      <c r="G27" s="30" t="s">
        <v>132</v>
      </c>
      <c r="H27" s="37">
        <v>111470</v>
      </c>
      <c r="I27" s="37">
        <v>55735</v>
      </c>
      <c r="J27" s="26"/>
      <c r="K27" s="2">
        <f t="shared" si="0"/>
        <v>0</v>
      </c>
      <c r="L27" s="42">
        <v>500</v>
      </c>
      <c r="M27" s="93">
        <v>3.38</v>
      </c>
      <c r="N27" s="65" t="s">
        <v>122</v>
      </c>
      <c r="O27" s="9" t="s">
        <v>203</v>
      </c>
      <c r="P27" s="30" t="s">
        <v>163</v>
      </c>
      <c r="Q27" s="30"/>
    </row>
    <row r="28" spans="1:17" x14ac:dyDescent="0.25">
      <c r="A28" s="23" t="s">
        <v>84</v>
      </c>
      <c r="B28" s="58"/>
      <c r="C28" s="65">
        <v>2016</v>
      </c>
      <c r="D28" s="23" t="s">
        <v>11</v>
      </c>
      <c r="E28" s="23" t="s">
        <v>111</v>
      </c>
      <c r="F28" s="61" t="s">
        <v>50</v>
      </c>
      <c r="G28" s="26" t="s">
        <v>112</v>
      </c>
      <c r="H28" s="39">
        <v>20000</v>
      </c>
      <c r="I28" s="40">
        <v>10000</v>
      </c>
      <c r="J28" s="26">
        <v>1.7</v>
      </c>
      <c r="K28" s="2">
        <f t="shared" si="0"/>
        <v>4657.5342465753429</v>
      </c>
      <c r="L28" s="42">
        <v>200</v>
      </c>
      <c r="M28" s="93">
        <v>0.8</v>
      </c>
      <c r="N28" s="65" t="s">
        <v>105</v>
      </c>
      <c r="O28" s="9" t="s">
        <v>157</v>
      </c>
      <c r="P28" s="26" t="s">
        <v>113</v>
      </c>
      <c r="Q28" s="26" t="s">
        <v>114</v>
      </c>
    </row>
    <row r="29" spans="1:17" x14ac:dyDescent="0.25">
      <c r="A29" s="23" t="s">
        <v>84</v>
      </c>
      <c r="B29" s="58"/>
      <c r="C29" s="65">
        <v>2016</v>
      </c>
      <c r="D29" s="23" t="s">
        <v>11</v>
      </c>
      <c r="E29" s="23" t="s">
        <v>111</v>
      </c>
      <c r="F29" s="26" t="s">
        <v>115</v>
      </c>
      <c r="G29" s="26" t="s">
        <v>133</v>
      </c>
      <c r="H29" s="42">
        <v>21830</v>
      </c>
      <c r="I29" s="40">
        <v>10915</v>
      </c>
      <c r="J29" s="26">
        <v>6.1</v>
      </c>
      <c r="K29" s="2">
        <f t="shared" si="0"/>
        <v>16712.328767123287</v>
      </c>
      <c r="L29" s="42">
        <v>100</v>
      </c>
      <c r="M29" s="93">
        <v>0.78</v>
      </c>
      <c r="N29" s="65" t="s">
        <v>105</v>
      </c>
      <c r="O29" s="9" t="s">
        <v>202</v>
      </c>
      <c r="P29" s="26" t="s">
        <v>116</v>
      </c>
      <c r="Q29" s="26"/>
    </row>
    <row r="30" spans="1:17" x14ac:dyDescent="0.25">
      <c r="A30" s="23" t="s">
        <v>84</v>
      </c>
      <c r="B30" s="58"/>
      <c r="C30" s="65">
        <v>2016</v>
      </c>
      <c r="D30" s="23" t="s">
        <v>11</v>
      </c>
      <c r="E30" s="23" t="s">
        <v>111</v>
      </c>
      <c r="F30" s="61" t="s">
        <v>10</v>
      </c>
      <c r="G30" s="26" t="s">
        <v>134</v>
      </c>
      <c r="H30" s="43">
        <v>97.944999999999993</v>
      </c>
      <c r="I30" s="40">
        <v>49150</v>
      </c>
      <c r="J30" s="44">
        <v>35.729999999999997</v>
      </c>
      <c r="K30" s="2">
        <f t="shared" si="0"/>
        <v>97890.410958904104</v>
      </c>
      <c r="L30" s="42">
        <v>1100</v>
      </c>
      <c r="M30" s="93">
        <v>1</v>
      </c>
      <c r="N30" s="65" t="s">
        <v>122</v>
      </c>
      <c r="O30" s="9" t="s">
        <v>201</v>
      </c>
      <c r="P30" s="26" t="s">
        <v>135</v>
      </c>
      <c r="Q30" s="43" t="s">
        <v>136</v>
      </c>
    </row>
    <row r="31" spans="1:17" x14ac:dyDescent="0.25">
      <c r="A31" s="23" t="s">
        <v>84</v>
      </c>
      <c r="B31" s="58"/>
      <c r="C31" s="65">
        <v>2016</v>
      </c>
      <c r="D31" s="23" t="s">
        <v>11</v>
      </c>
      <c r="E31" s="23" t="s">
        <v>111</v>
      </c>
      <c r="F31" s="61" t="s">
        <v>51</v>
      </c>
      <c r="G31" s="26" t="s">
        <v>137</v>
      </c>
      <c r="H31" s="43">
        <v>224668</v>
      </c>
      <c r="I31" s="40">
        <v>112334</v>
      </c>
      <c r="J31" s="26">
        <v>134.9</v>
      </c>
      <c r="K31" s="2">
        <f t="shared" si="0"/>
        <v>369589.0410958904</v>
      </c>
      <c r="L31" s="42">
        <v>30000</v>
      </c>
      <c r="M31" s="93">
        <v>0.36</v>
      </c>
      <c r="N31" s="65" t="s">
        <v>122</v>
      </c>
      <c r="O31" s="9" t="s">
        <v>201</v>
      </c>
      <c r="P31" s="26" t="s">
        <v>138</v>
      </c>
      <c r="Q31" s="26" t="s">
        <v>168</v>
      </c>
    </row>
    <row r="32" spans="1:17" x14ac:dyDescent="0.25">
      <c r="A32" s="23" t="s">
        <v>84</v>
      </c>
      <c r="B32" s="58"/>
      <c r="C32" s="65">
        <v>2016</v>
      </c>
      <c r="D32" s="23" t="s">
        <v>11</v>
      </c>
      <c r="E32" s="23" t="s">
        <v>139</v>
      </c>
      <c r="F32" s="61" t="s">
        <v>10</v>
      </c>
      <c r="G32" s="26" t="s">
        <v>140</v>
      </c>
      <c r="H32" s="43">
        <v>786044</v>
      </c>
      <c r="I32" s="45">
        <v>369397</v>
      </c>
      <c r="J32" s="33">
        <v>405.9</v>
      </c>
      <c r="K32" s="2">
        <f t="shared" si="0"/>
        <v>1112054.7945205478</v>
      </c>
      <c r="L32" s="42">
        <v>4847</v>
      </c>
      <c r="M32" s="93">
        <v>0.71</v>
      </c>
      <c r="N32" s="65" t="s">
        <v>105</v>
      </c>
      <c r="O32" s="9" t="s">
        <v>202</v>
      </c>
      <c r="P32" s="26" t="s">
        <v>141</v>
      </c>
      <c r="Q32" s="26" t="s">
        <v>142</v>
      </c>
    </row>
    <row r="33" spans="1:17" ht="22.5" x14ac:dyDescent="0.25">
      <c r="A33" s="8" t="s">
        <v>32</v>
      </c>
      <c r="B33" s="56" t="s">
        <v>178</v>
      </c>
      <c r="C33" s="62">
        <v>2017</v>
      </c>
      <c r="D33" s="7" t="s">
        <v>12</v>
      </c>
      <c r="E33" s="4" t="s">
        <v>15</v>
      </c>
      <c r="F33" s="4" t="s">
        <v>183</v>
      </c>
      <c r="G33" s="18" t="s">
        <v>185</v>
      </c>
      <c r="H33" s="6">
        <v>200000</v>
      </c>
      <c r="I33" s="15">
        <v>76500</v>
      </c>
      <c r="J33" s="5">
        <v>23.2</v>
      </c>
      <c r="K33" s="2">
        <f t="shared" si="0"/>
        <v>63561.643835616436</v>
      </c>
      <c r="L33" s="99">
        <v>30</v>
      </c>
      <c r="M33" s="17">
        <v>1.1000000000000001</v>
      </c>
      <c r="N33" s="62" t="s">
        <v>188</v>
      </c>
      <c r="O33" s="9" t="s">
        <v>200</v>
      </c>
      <c r="P33" s="3" t="s">
        <v>193</v>
      </c>
      <c r="Q33" s="66" t="s">
        <v>190</v>
      </c>
    </row>
    <row r="34" spans="1:17" ht="22.5" x14ac:dyDescent="0.25">
      <c r="A34" s="8" t="s">
        <v>32</v>
      </c>
      <c r="B34" s="56" t="s">
        <v>177</v>
      </c>
      <c r="C34" s="62">
        <v>2017</v>
      </c>
      <c r="D34" s="7" t="s">
        <v>12</v>
      </c>
      <c r="E34" s="4" t="s">
        <v>13</v>
      </c>
      <c r="F34" s="4" t="s">
        <v>9</v>
      </c>
      <c r="G34" s="18" t="s">
        <v>16</v>
      </c>
      <c r="H34" s="6">
        <v>47000</v>
      </c>
      <c r="I34" s="15">
        <v>23500</v>
      </c>
      <c r="J34" s="5">
        <v>3.42</v>
      </c>
      <c r="K34" s="2">
        <f t="shared" si="0"/>
        <v>9369.8630136986303</v>
      </c>
      <c r="L34" s="99">
        <v>300</v>
      </c>
      <c r="M34" s="17">
        <v>0.57999999999999996</v>
      </c>
      <c r="N34" s="62" t="s">
        <v>188</v>
      </c>
      <c r="O34" s="9" t="s">
        <v>157</v>
      </c>
      <c r="P34" s="3" t="s">
        <v>193</v>
      </c>
      <c r="Q34" s="66" t="s">
        <v>189</v>
      </c>
    </row>
    <row r="35" spans="1:17" ht="33.75" x14ac:dyDescent="0.25">
      <c r="A35" s="8" t="s">
        <v>32</v>
      </c>
      <c r="B35" s="56" t="s">
        <v>180</v>
      </c>
      <c r="C35" s="62">
        <v>2017</v>
      </c>
      <c r="D35" s="7" t="s">
        <v>11</v>
      </c>
      <c r="E35" s="4" t="s">
        <v>14</v>
      </c>
      <c r="F35" s="4" t="s">
        <v>184</v>
      </c>
      <c r="G35" s="18" t="s">
        <v>187</v>
      </c>
      <c r="H35" s="6">
        <v>169981</v>
      </c>
      <c r="I35" s="15">
        <v>50990</v>
      </c>
      <c r="J35" s="5">
        <v>162.6</v>
      </c>
      <c r="K35" s="2">
        <f t="shared" si="0"/>
        <v>445479.45205479453</v>
      </c>
      <c r="L35" s="99">
        <v>0</v>
      </c>
      <c r="M35" s="17">
        <v>1.08</v>
      </c>
      <c r="N35" s="62" t="s">
        <v>188</v>
      </c>
      <c r="O35" s="9" t="s">
        <v>200</v>
      </c>
      <c r="P35" s="3" t="s">
        <v>193</v>
      </c>
      <c r="Q35" s="66" t="s">
        <v>192</v>
      </c>
    </row>
    <row r="36" spans="1:17" ht="24" x14ac:dyDescent="0.25">
      <c r="A36" s="8" t="s">
        <v>32</v>
      </c>
      <c r="B36" s="56" t="s">
        <v>179</v>
      </c>
      <c r="C36" s="62">
        <v>2017</v>
      </c>
      <c r="D36" s="7" t="s">
        <v>44</v>
      </c>
      <c r="E36" s="4" t="s">
        <v>182</v>
      </c>
      <c r="F36" s="4" t="s">
        <v>184</v>
      </c>
      <c r="G36" s="18" t="s">
        <v>186</v>
      </c>
      <c r="H36" s="6">
        <v>205920</v>
      </c>
      <c r="I36" s="15">
        <v>60000</v>
      </c>
      <c r="J36" s="5">
        <v>5.2</v>
      </c>
      <c r="K36" s="2">
        <f t="shared" si="0"/>
        <v>14246.575342465754</v>
      </c>
      <c r="L36" s="99">
        <v>0</v>
      </c>
      <c r="M36" s="17">
        <v>3.3</v>
      </c>
      <c r="N36" s="62" t="s">
        <v>188</v>
      </c>
      <c r="O36" s="9" t="s">
        <v>200</v>
      </c>
      <c r="P36" s="3" t="s">
        <v>193</v>
      </c>
      <c r="Q36" s="66" t="s">
        <v>191</v>
      </c>
    </row>
    <row r="37" spans="1:17" ht="36" x14ac:dyDescent="0.25">
      <c r="A37" s="22" t="s">
        <v>43</v>
      </c>
      <c r="B37" s="58" t="s">
        <v>42</v>
      </c>
      <c r="C37" s="9">
        <v>2017</v>
      </c>
      <c r="D37" s="24" t="s">
        <v>44</v>
      </c>
      <c r="E37" s="25" t="s">
        <v>49</v>
      </c>
      <c r="F37" s="61" t="s">
        <v>10</v>
      </c>
      <c r="G37" s="26" t="s">
        <v>59</v>
      </c>
      <c r="H37" s="27">
        <v>82800</v>
      </c>
      <c r="I37" s="27">
        <v>41400</v>
      </c>
      <c r="J37" s="31">
        <v>15.33</v>
      </c>
      <c r="K37" s="2">
        <f t="shared" si="0"/>
        <v>42000</v>
      </c>
      <c r="L37" s="29">
        <v>300</v>
      </c>
      <c r="M37" s="89">
        <v>1.31</v>
      </c>
      <c r="N37" s="58"/>
      <c r="O37" s="9" t="s">
        <v>157</v>
      </c>
      <c r="P37" s="23" t="s">
        <v>60</v>
      </c>
      <c r="Q37" s="30" t="s">
        <v>82</v>
      </c>
    </row>
    <row r="38" spans="1:17" ht="48" x14ac:dyDescent="0.25">
      <c r="A38" s="22" t="s">
        <v>43</v>
      </c>
      <c r="B38" s="60" t="s">
        <v>65</v>
      </c>
      <c r="C38" s="9">
        <v>2017</v>
      </c>
      <c r="D38" s="24" t="s">
        <v>44</v>
      </c>
      <c r="E38" s="25" t="s">
        <v>49</v>
      </c>
      <c r="F38" s="61" t="s">
        <v>51</v>
      </c>
      <c r="G38" s="33" t="s">
        <v>66</v>
      </c>
      <c r="H38" s="35">
        <v>300000</v>
      </c>
      <c r="I38" s="35">
        <v>150000</v>
      </c>
      <c r="J38" s="31">
        <v>153.47</v>
      </c>
      <c r="K38" s="2">
        <f t="shared" si="0"/>
        <v>420465.75342465751</v>
      </c>
      <c r="L38" s="29">
        <v>60000</v>
      </c>
      <c r="M38" s="90">
        <v>1.95</v>
      </c>
      <c r="N38" s="58"/>
      <c r="O38" s="9" t="s">
        <v>200</v>
      </c>
      <c r="P38" s="34" t="s">
        <v>60</v>
      </c>
      <c r="Q38" s="30" t="s">
        <v>83</v>
      </c>
    </row>
    <row r="39" spans="1:17" ht="24" x14ac:dyDescent="0.25">
      <c r="A39" s="22" t="s">
        <v>43</v>
      </c>
      <c r="B39" s="60" t="s">
        <v>73</v>
      </c>
      <c r="C39" s="9">
        <v>2017</v>
      </c>
      <c r="D39" s="24" t="s">
        <v>44</v>
      </c>
      <c r="E39" s="25" t="s">
        <v>67</v>
      </c>
      <c r="F39" s="61" t="s">
        <v>50</v>
      </c>
      <c r="G39" s="33" t="s">
        <v>68</v>
      </c>
      <c r="H39" s="35">
        <v>242550</v>
      </c>
      <c r="I39" s="35">
        <v>121275</v>
      </c>
      <c r="J39" s="31">
        <f>(87370*365)/1000000</f>
        <v>31.890049999999999</v>
      </c>
      <c r="K39" s="2">
        <f t="shared" si="0"/>
        <v>87370</v>
      </c>
      <c r="L39" s="29">
        <v>3135</v>
      </c>
      <c r="M39" s="90">
        <v>0.48</v>
      </c>
      <c r="N39" s="95">
        <v>43739</v>
      </c>
      <c r="O39" s="9" t="s">
        <v>157</v>
      </c>
      <c r="P39" s="34" t="s">
        <v>60</v>
      </c>
      <c r="Q39" s="30" t="s">
        <v>76</v>
      </c>
    </row>
    <row r="40" spans="1:17" ht="48" x14ac:dyDescent="0.25">
      <c r="A40" s="22" t="s">
        <v>43</v>
      </c>
      <c r="B40" s="60" t="s">
        <v>74</v>
      </c>
      <c r="C40" s="9">
        <v>2017</v>
      </c>
      <c r="D40" s="24" t="s">
        <v>44</v>
      </c>
      <c r="E40" s="25" t="s">
        <v>67</v>
      </c>
      <c r="F40" s="61" t="s">
        <v>10</v>
      </c>
      <c r="G40" s="33" t="s">
        <v>69</v>
      </c>
      <c r="H40" s="35">
        <v>332150</v>
      </c>
      <c r="I40" s="35">
        <v>166075</v>
      </c>
      <c r="J40" s="28">
        <f>(52300*365)/1000000</f>
        <v>19.089500000000001</v>
      </c>
      <c r="K40" s="2">
        <f t="shared" si="0"/>
        <v>52300</v>
      </c>
      <c r="L40" s="101">
        <v>872</v>
      </c>
      <c r="M40" s="90">
        <v>1.8</v>
      </c>
      <c r="N40" s="95">
        <v>43740</v>
      </c>
      <c r="O40" s="9" t="s">
        <v>157</v>
      </c>
      <c r="P40" s="34" t="s">
        <v>60</v>
      </c>
      <c r="Q40" s="30" t="s">
        <v>197</v>
      </c>
    </row>
    <row r="41" spans="1:17" ht="36" x14ac:dyDescent="0.25">
      <c r="A41" s="22" t="s">
        <v>43</v>
      </c>
      <c r="B41" s="60" t="s">
        <v>75</v>
      </c>
      <c r="C41" s="9">
        <v>2017</v>
      </c>
      <c r="D41" s="24" t="s">
        <v>44</v>
      </c>
      <c r="E41" s="25" t="s">
        <v>67</v>
      </c>
      <c r="F41" s="61" t="s">
        <v>70</v>
      </c>
      <c r="G41" s="33" t="s">
        <v>71</v>
      </c>
      <c r="H41" s="35">
        <v>700000</v>
      </c>
      <c r="I41" s="35">
        <v>350000</v>
      </c>
      <c r="J41" s="28">
        <f>(66165*365)/1000000</f>
        <v>24.150224999999999</v>
      </c>
      <c r="K41" s="2">
        <f t="shared" si="0"/>
        <v>66165</v>
      </c>
      <c r="L41" s="101">
        <v>500</v>
      </c>
      <c r="M41" s="90">
        <v>2.02</v>
      </c>
      <c r="N41" s="95">
        <v>43741</v>
      </c>
      <c r="O41" s="9" t="s">
        <v>200</v>
      </c>
      <c r="P41" s="34" t="s">
        <v>60</v>
      </c>
      <c r="Q41" s="30" t="s">
        <v>77</v>
      </c>
    </row>
    <row r="42" spans="1:17" x14ac:dyDescent="0.25">
      <c r="A42" s="32" t="s">
        <v>84</v>
      </c>
      <c r="B42" s="59"/>
      <c r="C42" s="64">
        <v>2017</v>
      </c>
      <c r="D42" s="32" t="s">
        <v>11</v>
      </c>
      <c r="E42" s="32" t="s">
        <v>93</v>
      </c>
      <c r="F42" s="61" t="s">
        <v>10</v>
      </c>
      <c r="G42" s="30" t="s">
        <v>117</v>
      </c>
      <c r="H42" s="43">
        <v>140000</v>
      </c>
      <c r="I42" s="39">
        <v>70000</v>
      </c>
      <c r="J42" s="26">
        <v>44.5</v>
      </c>
      <c r="K42" s="2">
        <f t="shared" si="0"/>
        <v>121917.80821917808</v>
      </c>
      <c r="L42" s="42">
        <v>200</v>
      </c>
      <c r="M42" s="93">
        <v>0.83199999999999996</v>
      </c>
      <c r="N42" s="65" t="s">
        <v>122</v>
      </c>
      <c r="O42" s="9" t="s">
        <v>201</v>
      </c>
      <c r="P42" s="26" t="s">
        <v>164</v>
      </c>
      <c r="Q42" s="26" t="s">
        <v>169</v>
      </c>
    </row>
    <row r="43" spans="1:17" ht="36" x14ac:dyDescent="0.25">
      <c r="A43" s="32" t="s">
        <v>84</v>
      </c>
      <c r="B43" s="59"/>
      <c r="C43" s="64">
        <v>2017</v>
      </c>
      <c r="D43" s="32" t="s">
        <v>11</v>
      </c>
      <c r="E43" s="32" t="s">
        <v>85</v>
      </c>
      <c r="F43" s="30" t="s">
        <v>86</v>
      </c>
      <c r="G43" s="30" t="s">
        <v>132</v>
      </c>
      <c r="H43" s="37">
        <v>2230565.4</v>
      </c>
      <c r="I43" s="37">
        <v>1115283</v>
      </c>
      <c r="J43" s="26">
        <v>153.30000000000001</v>
      </c>
      <c r="K43" s="2">
        <f t="shared" si="0"/>
        <v>420000</v>
      </c>
      <c r="L43" s="42">
        <v>9000</v>
      </c>
      <c r="M43" s="93">
        <v>1.1000000000000001</v>
      </c>
      <c r="N43" s="65" t="s">
        <v>122</v>
      </c>
      <c r="O43" s="9" t="s">
        <v>201</v>
      </c>
      <c r="P43" s="30" t="s">
        <v>165</v>
      </c>
      <c r="Q43" s="30"/>
    </row>
    <row r="44" spans="1:17" x14ac:dyDescent="0.25">
      <c r="A44" s="23" t="s">
        <v>84</v>
      </c>
      <c r="B44" s="58"/>
      <c r="C44" s="65">
        <v>2017</v>
      </c>
      <c r="D44" s="23" t="s">
        <v>11</v>
      </c>
      <c r="E44" s="23" t="s">
        <v>111</v>
      </c>
      <c r="F44" s="26" t="s">
        <v>143</v>
      </c>
      <c r="G44" s="26" t="s">
        <v>144</v>
      </c>
      <c r="H44" s="43">
        <v>74808</v>
      </c>
      <c r="I44" s="40">
        <v>37404</v>
      </c>
      <c r="J44" s="42">
        <v>9.9</v>
      </c>
      <c r="K44" s="2">
        <f t="shared" si="0"/>
        <v>27123.287671232876</v>
      </c>
      <c r="L44" s="42">
        <v>300</v>
      </c>
      <c r="M44" s="93">
        <v>6.01</v>
      </c>
      <c r="N44" s="65" t="s">
        <v>122</v>
      </c>
      <c r="O44" s="9" t="s">
        <v>202</v>
      </c>
      <c r="P44" s="26" t="s">
        <v>145</v>
      </c>
      <c r="Q44" s="26" t="s">
        <v>146</v>
      </c>
    </row>
    <row r="45" spans="1:17" ht="24" x14ac:dyDescent="0.25">
      <c r="A45" s="23" t="s">
        <v>84</v>
      </c>
      <c r="B45" s="58"/>
      <c r="C45" s="65">
        <v>2017</v>
      </c>
      <c r="D45" s="23" t="s">
        <v>11</v>
      </c>
      <c r="E45" s="23" t="s">
        <v>111</v>
      </c>
      <c r="F45" s="26" t="s">
        <v>147</v>
      </c>
      <c r="G45" s="26" t="s">
        <v>148</v>
      </c>
      <c r="H45" s="43">
        <v>271962.5</v>
      </c>
      <c r="I45" s="40">
        <v>135981.25</v>
      </c>
      <c r="J45" s="26">
        <v>30.2</v>
      </c>
      <c r="K45" s="2">
        <f t="shared" si="0"/>
        <v>82739.726027397264</v>
      </c>
      <c r="L45" s="42">
        <v>500</v>
      </c>
      <c r="M45" s="93">
        <v>3.75</v>
      </c>
      <c r="N45" s="65" t="s">
        <v>122</v>
      </c>
      <c r="O45" s="9" t="s">
        <v>202</v>
      </c>
      <c r="P45" s="26" t="s">
        <v>149</v>
      </c>
      <c r="Q45" s="26" t="s">
        <v>150</v>
      </c>
    </row>
    <row r="46" spans="1:17" ht="24" x14ac:dyDescent="0.25">
      <c r="A46" s="23" t="s">
        <v>84</v>
      </c>
      <c r="B46" s="58">
        <v>27269</v>
      </c>
      <c r="C46" s="65">
        <v>2017</v>
      </c>
      <c r="D46" s="23" t="s">
        <v>11</v>
      </c>
      <c r="E46" s="23" t="s">
        <v>151</v>
      </c>
      <c r="F46" s="26" t="s">
        <v>152</v>
      </c>
      <c r="G46" s="26" t="s">
        <v>153</v>
      </c>
      <c r="H46" s="43">
        <v>400000</v>
      </c>
      <c r="I46" s="40">
        <v>200000</v>
      </c>
      <c r="J46" s="26">
        <v>14.3</v>
      </c>
      <c r="K46" s="2">
        <f t="shared" si="0"/>
        <v>39178.082191780821</v>
      </c>
      <c r="L46" s="42">
        <v>1187</v>
      </c>
      <c r="M46" s="93">
        <v>2.33</v>
      </c>
      <c r="N46" s="65" t="s">
        <v>122</v>
      </c>
      <c r="O46" s="9" t="s">
        <v>201</v>
      </c>
      <c r="P46" s="26" t="s">
        <v>154</v>
      </c>
      <c r="Q46" s="26"/>
    </row>
    <row r="50" spans="7:12" x14ac:dyDescent="0.25">
      <c r="G50" s="46"/>
      <c r="H50" s="47"/>
      <c r="I50" s="47"/>
      <c r="J50" s="48"/>
      <c r="K50" s="49"/>
      <c r="L50" s="49"/>
    </row>
    <row r="52" spans="7:12" x14ac:dyDescent="0.25">
      <c r="H52" s="50"/>
      <c r="I52" s="50"/>
      <c r="J52" s="51"/>
      <c r="K52" s="51"/>
      <c r="L52" s="51"/>
    </row>
    <row r="54" spans="7:12" x14ac:dyDescent="0.25">
      <c r="K54" s="52"/>
    </row>
    <row r="55" spans="7:12" x14ac:dyDescent="0.25">
      <c r="K55" s="53"/>
    </row>
    <row r="62" spans="7:12" x14ac:dyDescent="0.25">
      <c r="H62" s="50"/>
      <c r="I62" s="50"/>
      <c r="J62" s="51"/>
      <c r="K62" s="51"/>
      <c r="L62" s="51"/>
    </row>
    <row r="64" spans="7:12" x14ac:dyDescent="0.25">
      <c r="H64" s="50"/>
      <c r="I64" s="50"/>
      <c r="J64" s="51"/>
      <c r="K64" s="51"/>
      <c r="L64" s="51"/>
    </row>
    <row r="65" spans="8:12" x14ac:dyDescent="0.25">
      <c r="K65" s="51"/>
    </row>
    <row r="66" spans="8:12" x14ac:dyDescent="0.25">
      <c r="K66" s="54"/>
    </row>
    <row r="67" spans="8:12" x14ac:dyDescent="0.25">
      <c r="H67" s="55"/>
      <c r="I67" s="50"/>
      <c r="J67" s="51"/>
      <c r="K67" s="51"/>
      <c r="L67" s="51"/>
    </row>
    <row r="68" spans="8:12" x14ac:dyDescent="0.25">
      <c r="H68" s="50"/>
      <c r="I68" s="50"/>
      <c r="J68" s="51"/>
      <c r="K68" s="51"/>
      <c r="L68" s="51"/>
    </row>
  </sheetData>
  <autoFilter ref="A1:Q71">
    <sortState ref="A2:Q72">
      <sortCondition ref="C1:C72"/>
    </sortState>
  </autoFilter>
  <hyperlinks>
    <hyperlink ref="Q9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A4" workbookViewId="0">
      <selection activeCell="K21" sqref="K21"/>
    </sheetView>
  </sheetViews>
  <sheetFormatPr defaultRowHeight="15" x14ac:dyDescent="0.25"/>
  <cols>
    <col min="7" max="7" width="34.85546875" customWidth="1"/>
    <col min="8" max="8" width="12" bestFit="1" customWidth="1"/>
    <col min="9" max="9" width="10.85546875" bestFit="1" customWidth="1"/>
    <col min="10" max="10" width="9.28515625" bestFit="1" customWidth="1"/>
    <col min="11" max="11" width="11.5703125" bestFit="1" customWidth="1"/>
    <col min="12" max="12" width="10.5703125" bestFit="1" customWidth="1"/>
    <col min="16" max="16" width="40.140625" customWidth="1"/>
    <col min="17" max="17" width="39.85546875" customWidth="1"/>
  </cols>
  <sheetData>
    <row r="1" spans="1:17" s="19" customFormat="1" ht="38.25" x14ac:dyDescent="0.25">
      <c r="A1" s="14" t="s">
        <v>31</v>
      </c>
      <c r="B1" s="14" t="s">
        <v>34</v>
      </c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194</v>
      </c>
      <c r="I1" s="1" t="s">
        <v>195</v>
      </c>
      <c r="J1" s="14" t="s">
        <v>196</v>
      </c>
      <c r="K1" s="14" t="s">
        <v>124</v>
      </c>
      <c r="L1" s="96" t="s">
        <v>198</v>
      </c>
      <c r="M1" s="14" t="s">
        <v>33</v>
      </c>
      <c r="N1" s="14" t="s">
        <v>5</v>
      </c>
      <c r="O1" s="96" t="s">
        <v>156</v>
      </c>
      <c r="P1" s="14" t="s">
        <v>6</v>
      </c>
      <c r="Q1" s="14" t="s">
        <v>7</v>
      </c>
    </row>
    <row r="2" spans="1:17" ht="24" x14ac:dyDescent="0.25">
      <c r="A2" s="22" t="s">
        <v>43</v>
      </c>
      <c r="B2" s="58" t="s">
        <v>35</v>
      </c>
      <c r="C2" s="9">
        <v>2010</v>
      </c>
      <c r="D2" s="24" t="s">
        <v>44</v>
      </c>
      <c r="E2" s="25" t="s">
        <v>45</v>
      </c>
      <c r="F2" s="61" t="s">
        <v>50</v>
      </c>
      <c r="G2" s="26" t="s">
        <v>16</v>
      </c>
      <c r="H2" s="27">
        <v>143702.29999999999</v>
      </c>
      <c r="I2" s="27">
        <v>70097.62</v>
      </c>
      <c r="J2" s="28">
        <v>8.6278699999999997</v>
      </c>
      <c r="K2" s="2">
        <f t="shared" ref="K2:K16" si="0">J2*1000000/365</f>
        <v>23638</v>
      </c>
      <c r="L2" s="29">
        <v>753</v>
      </c>
      <c r="M2" s="89">
        <v>1.01</v>
      </c>
      <c r="N2" s="95">
        <v>40743</v>
      </c>
      <c r="O2" s="9" t="s">
        <v>157</v>
      </c>
      <c r="P2" s="23" t="s">
        <v>79</v>
      </c>
      <c r="Q2" s="30" t="s">
        <v>61</v>
      </c>
    </row>
    <row r="3" spans="1:17" ht="36" x14ac:dyDescent="0.25">
      <c r="A3" s="156" t="s">
        <v>43</v>
      </c>
      <c r="B3" s="157" t="s">
        <v>36</v>
      </c>
      <c r="C3" s="158">
        <v>2010</v>
      </c>
      <c r="D3" s="159" t="s">
        <v>44</v>
      </c>
      <c r="E3" s="160" t="s">
        <v>46</v>
      </c>
      <c r="F3" s="161" t="s">
        <v>10</v>
      </c>
      <c r="G3" s="44" t="s">
        <v>53</v>
      </c>
      <c r="H3" s="162">
        <v>7900</v>
      </c>
      <c r="I3" s="162">
        <v>3950</v>
      </c>
      <c r="J3" s="163">
        <v>7.8412949999999997</v>
      </c>
      <c r="K3" s="164">
        <f t="shared" si="0"/>
        <v>21483</v>
      </c>
      <c r="L3" s="165">
        <v>12</v>
      </c>
      <c r="M3" s="166">
        <v>0.09</v>
      </c>
      <c r="N3" s="172">
        <v>41208</v>
      </c>
      <c r="O3" s="158" t="s">
        <v>157</v>
      </c>
      <c r="P3" s="167" t="s">
        <v>79</v>
      </c>
      <c r="Q3" s="168" t="s">
        <v>62</v>
      </c>
    </row>
    <row r="4" spans="1:17" ht="56.25" x14ac:dyDescent="0.25">
      <c r="A4" s="8" t="s">
        <v>32</v>
      </c>
      <c r="B4" s="56" t="s">
        <v>199</v>
      </c>
      <c r="C4" s="9">
        <v>2011</v>
      </c>
      <c r="D4" s="12" t="s">
        <v>11</v>
      </c>
      <c r="E4" s="12" t="s">
        <v>14</v>
      </c>
      <c r="F4" s="12" t="s">
        <v>9</v>
      </c>
      <c r="G4" s="12" t="s">
        <v>28</v>
      </c>
      <c r="H4" s="10">
        <v>48011.28</v>
      </c>
      <c r="I4" s="16">
        <v>23822.45</v>
      </c>
      <c r="J4" s="13">
        <v>57.85</v>
      </c>
      <c r="K4" s="2">
        <f t="shared" si="0"/>
        <v>158493.15068493152</v>
      </c>
      <c r="L4" s="98">
        <v>16443</v>
      </c>
      <c r="M4" s="10">
        <v>0.03</v>
      </c>
      <c r="N4" s="9" t="s">
        <v>8</v>
      </c>
      <c r="O4" s="9" t="s">
        <v>157</v>
      </c>
      <c r="P4" s="11" t="s">
        <v>30</v>
      </c>
      <c r="Q4" s="11" t="s">
        <v>29</v>
      </c>
    </row>
    <row r="5" spans="1:17" ht="24" x14ac:dyDescent="0.25">
      <c r="A5" s="156" t="s">
        <v>43</v>
      </c>
      <c r="B5" s="157" t="s">
        <v>37</v>
      </c>
      <c r="C5" s="158">
        <v>2011</v>
      </c>
      <c r="D5" s="159" t="s">
        <v>44</v>
      </c>
      <c r="E5" s="160" t="s">
        <v>47</v>
      </c>
      <c r="F5" s="161" t="s">
        <v>50</v>
      </c>
      <c r="G5" s="44" t="s">
        <v>16</v>
      </c>
      <c r="H5" s="162">
        <v>1954</v>
      </c>
      <c r="I5" s="162">
        <v>977</v>
      </c>
      <c r="J5" s="163">
        <v>0.1971</v>
      </c>
      <c r="K5" s="164">
        <f t="shared" si="0"/>
        <v>540</v>
      </c>
      <c r="L5" s="165">
        <v>20</v>
      </c>
      <c r="M5" s="166">
        <v>1.1599999999999999</v>
      </c>
      <c r="N5" s="172">
        <v>41562</v>
      </c>
      <c r="O5" s="158" t="s">
        <v>157</v>
      </c>
      <c r="P5" s="167" t="s">
        <v>79</v>
      </c>
      <c r="Q5" s="168" t="s">
        <v>63</v>
      </c>
    </row>
    <row r="6" spans="1:17" ht="36" x14ac:dyDescent="0.25">
      <c r="A6" s="156" t="s">
        <v>43</v>
      </c>
      <c r="B6" s="157" t="s">
        <v>38</v>
      </c>
      <c r="C6" s="158">
        <v>2011</v>
      </c>
      <c r="D6" s="159" t="s">
        <v>44</v>
      </c>
      <c r="E6" s="160" t="s">
        <v>48</v>
      </c>
      <c r="F6" s="161" t="s">
        <v>50</v>
      </c>
      <c r="G6" s="44" t="s">
        <v>54</v>
      </c>
      <c r="H6" s="162">
        <v>16200</v>
      </c>
      <c r="I6" s="162">
        <v>8100</v>
      </c>
      <c r="J6" s="163">
        <v>2.8488250000000002</v>
      </c>
      <c r="K6" s="164">
        <f t="shared" si="0"/>
        <v>7805</v>
      </c>
      <c r="L6" s="165">
        <v>557</v>
      </c>
      <c r="M6" s="166">
        <v>0.56999999999999995</v>
      </c>
      <c r="N6" s="172">
        <v>41571</v>
      </c>
      <c r="O6" s="158" t="s">
        <v>157</v>
      </c>
      <c r="P6" s="167" t="s">
        <v>79</v>
      </c>
      <c r="Q6" s="168" t="s">
        <v>64</v>
      </c>
    </row>
    <row r="7" spans="1:17" ht="33.75" x14ac:dyDescent="0.25">
      <c r="A7" s="8" t="s">
        <v>32</v>
      </c>
      <c r="B7" s="56" t="s">
        <v>199</v>
      </c>
      <c r="C7" s="62">
        <v>2012</v>
      </c>
      <c r="D7" s="7" t="s">
        <v>12</v>
      </c>
      <c r="E7" s="4" t="s">
        <v>13</v>
      </c>
      <c r="F7" s="4" t="s">
        <v>9</v>
      </c>
      <c r="G7" s="4" t="s">
        <v>16</v>
      </c>
      <c r="H7" s="6">
        <v>33639.599999999999</v>
      </c>
      <c r="I7" s="15">
        <v>14500</v>
      </c>
      <c r="J7" s="5">
        <v>2.2799999999999998</v>
      </c>
      <c r="K7" s="2">
        <f t="shared" si="0"/>
        <v>6246.5753424657532</v>
      </c>
      <c r="L7" s="99">
        <v>217</v>
      </c>
      <c r="M7" s="17">
        <v>0.62</v>
      </c>
      <c r="N7" s="62" t="s">
        <v>8</v>
      </c>
      <c r="O7" s="9" t="s">
        <v>157</v>
      </c>
      <c r="P7" s="3" t="s">
        <v>18</v>
      </c>
      <c r="Q7" s="3" t="s">
        <v>19</v>
      </c>
    </row>
    <row r="8" spans="1:17" ht="72" x14ac:dyDescent="0.25">
      <c r="A8" s="22" t="s">
        <v>43</v>
      </c>
      <c r="B8" s="58" t="s">
        <v>52</v>
      </c>
      <c r="C8" s="9">
        <v>2012</v>
      </c>
      <c r="D8" s="24" t="s">
        <v>44</v>
      </c>
      <c r="E8" s="25" t="s">
        <v>49</v>
      </c>
      <c r="F8" s="61" t="s">
        <v>10</v>
      </c>
      <c r="G8" s="26" t="s">
        <v>55</v>
      </c>
      <c r="H8" s="27">
        <v>41378</v>
      </c>
      <c r="I8" s="27">
        <v>20689</v>
      </c>
      <c r="J8" s="31">
        <v>10.645955000000001</v>
      </c>
      <c r="K8" s="2">
        <f t="shared" si="0"/>
        <v>29167</v>
      </c>
      <c r="L8" s="29">
        <v>211</v>
      </c>
      <c r="M8" s="89">
        <v>0.95</v>
      </c>
      <c r="N8" s="95">
        <v>42369</v>
      </c>
      <c r="O8" s="9" t="s">
        <v>157</v>
      </c>
      <c r="P8" s="23" t="s">
        <v>79</v>
      </c>
      <c r="Q8" s="30" t="s">
        <v>155</v>
      </c>
    </row>
    <row r="9" spans="1:17" ht="36" x14ac:dyDescent="0.25">
      <c r="A9" s="131" t="s">
        <v>84</v>
      </c>
      <c r="B9" s="132">
        <v>27338</v>
      </c>
      <c r="C9" s="133">
        <v>2012</v>
      </c>
      <c r="D9" s="131" t="s">
        <v>11</v>
      </c>
      <c r="E9" s="131" t="s">
        <v>85</v>
      </c>
      <c r="F9" s="130" t="s">
        <v>86</v>
      </c>
      <c r="G9" s="130" t="s">
        <v>87</v>
      </c>
      <c r="H9" s="134">
        <v>132367</v>
      </c>
      <c r="I9" s="135">
        <v>66184</v>
      </c>
      <c r="J9" s="130">
        <v>3.1</v>
      </c>
      <c r="K9" s="125">
        <f t="shared" si="0"/>
        <v>8493.1506849315065</v>
      </c>
      <c r="L9" s="139">
        <v>390</v>
      </c>
      <c r="M9" s="140">
        <v>5.03</v>
      </c>
      <c r="N9" s="133" t="s">
        <v>8</v>
      </c>
      <c r="O9" s="118" t="s">
        <v>201</v>
      </c>
      <c r="P9" s="130" t="s">
        <v>88</v>
      </c>
      <c r="Q9" s="169" t="s">
        <v>89</v>
      </c>
    </row>
    <row r="10" spans="1:17" ht="24" x14ac:dyDescent="0.25">
      <c r="A10" s="32" t="s">
        <v>84</v>
      </c>
      <c r="B10" s="59">
        <v>27285</v>
      </c>
      <c r="C10" s="64">
        <v>2012</v>
      </c>
      <c r="D10" s="32" t="s">
        <v>11</v>
      </c>
      <c r="E10" s="32" t="s">
        <v>90</v>
      </c>
      <c r="F10" s="61" t="s">
        <v>10</v>
      </c>
      <c r="G10" s="30" t="s">
        <v>91</v>
      </c>
      <c r="H10" s="36">
        <v>35000</v>
      </c>
      <c r="I10" s="37">
        <v>17500</v>
      </c>
      <c r="J10" s="30">
        <v>1.3</v>
      </c>
      <c r="K10" s="2">
        <f t="shared" si="0"/>
        <v>3561.6438356164385</v>
      </c>
      <c r="L10" s="41">
        <v>100</v>
      </c>
      <c r="M10" s="92">
        <v>1.58</v>
      </c>
      <c r="N10" s="64" t="s">
        <v>8</v>
      </c>
      <c r="O10" s="9" t="s">
        <v>157</v>
      </c>
      <c r="P10" s="30" t="s">
        <v>92</v>
      </c>
      <c r="Q10" s="30"/>
    </row>
    <row r="11" spans="1:17" ht="48" x14ac:dyDescent="0.25">
      <c r="A11" s="32" t="s">
        <v>84</v>
      </c>
      <c r="B11" s="59">
        <v>27287</v>
      </c>
      <c r="C11" s="64">
        <v>2012</v>
      </c>
      <c r="D11" s="32" t="s">
        <v>11</v>
      </c>
      <c r="E11" s="32" t="s">
        <v>93</v>
      </c>
      <c r="F11" s="30" t="s">
        <v>95</v>
      </c>
      <c r="G11" s="30" t="s">
        <v>96</v>
      </c>
      <c r="H11" s="36">
        <v>64000</v>
      </c>
      <c r="I11" s="37">
        <v>32000</v>
      </c>
      <c r="J11" s="30"/>
      <c r="K11" s="2">
        <f t="shared" si="0"/>
        <v>0</v>
      </c>
      <c r="L11" s="41"/>
      <c r="M11" s="92" t="s">
        <v>158</v>
      </c>
      <c r="N11" s="64" t="s">
        <v>8</v>
      </c>
      <c r="O11" s="9" t="s">
        <v>201</v>
      </c>
      <c r="P11" s="30" t="s">
        <v>97</v>
      </c>
      <c r="Q11" s="30" t="s">
        <v>166</v>
      </c>
    </row>
    <row r="12" spans="1:17" x14ac:dyDescent="0.25">
      <c r="A12" s="23" t="s">
        <v>84</v>
      </c>
      <c r="B12" s="58">
        <v>25435</v>
      </c>
      <c r="C12" s="65">
        <v>2012</v>
      </c>
      <c r="D12" s="23" t="s">
        <v>11</v>
      </c>
      <c r="E12" s="23" t="s">
        <v>103</v>
      </c>
      <c r="F12" s="26" t="s">
        <v>10</v>
      </c>
      <c r="G12" s="26" t="s">
        <v>104</v>
      </c>
      <c r="H12" s="39">
        <v>230000</v>
      </c>
      <c r="I12" s="40">
        <v>100000</v>
      </c>
      <c r="J12" s="26"/>
      <c r="K12" s="2">
        <f t="shared" si="0"/>
        <v>0</v>
      </c>
      <c r="L12" s="102"/>
      <c r="M12" s="93" t="s">
        <v>158</v>
      </c>
      <c r="N12" s="65" t="s">
        <v>8</v>
      </c>
      <c r="O12" s="9" t="s">
        <v>157</v>
      </c>
      <c r="P12" s="26" t="s">
        <v>159</v>
      </c>
      <c r="Q12" s="26" t="s">
        <v>106</v>
      </c>
    </row>
    <row r="13" spans="1:17" x14ac:dyDescent="0.25">
      <c r="A13" s="32" t="s">
        <v>84</v>
      </c>
      <c r="B13" s="59">
        <v>27288</v>
      </c>
      <c r="C13" s="64">
        <v>2012</v>
      </c>
      <c r="D13" s="32" t="s">
        <v>11</v>
      </c>
      <c r="E13" s="32" t="s">
        <v>93</v>
      </c>
      <c r="F13" s="30" t="s">
        <v>86</v>
      </c>
      <c r="G13" s="30" t="s">
        <v>126</v>
      </c>
      <c r="H13" s="41">
        <v>79450</v>
      </c>
      <c r="I13" s="37">
        <v>39725</v>
      </c>
      <c r="J13" s="30"/>
      <c r="K13" s="2">
        <f t="shared" si="0"/>
        <v>0</v>
      </c>
      <c r="L13" s="41"/>
      <c r="M13" s="92" t="s">
        <v>158</v>
      </c>
      <c r="N13" s="64" t="s">
        <v>8</v>
      </c>
      <c r="O13" s="9" t="s">
        <v>201</v>
      </c>
      <c r="P13" s="30" t="s">
        <v>160</v>
      </c>
      <c r="Q13" s="30"/>
    </row>
    <row r="14" spans="1:17" ht="24" x14ac:dyDescent="0.25">
      <c r="A14" s="131" t="s">
        <v>84</v>
      </c>
      <c r="B14" s="132">
        <v>26804</v>
      </c>
      <c r="C14" s="133">
        <v>2012</v>
      </c>
      <c r="D14" s="131" t="s">
        <v>107</v>
      </c>
      <c r="E14" s="131" t="s">
        <v>108</v>
      </c>
      <c r="F14" s="130" t="s">
        <v>109</v>
      </c>
      <c r="G14" s="130" t="s">
        <v>110</v>
      </c>
      <c r="H14" s="134">
        <v>98460</v>
      </c>
      <c r="I14" s="135">
        <v>48230</v>
      </c>
      <c r="J14" s="122"/>
      <c r="K14" s="125">
        <f t="shared" si="0"/>
        <v>0</v>
      </c>
      <c r="L14" s="136"/>
      <c r="M14" s="137" t="s">
        <v>158</v>
      </c>
      <c r="N14" s="138" t="s">
        <v>101</v>
      </c>
      <c r="O14" s="118" t="s">
        <v>201</v>
      </c>
      <c r="P14" s="130" t="s">
        <v>161</v>
      </c>
      <c r="Q14" s="130" t="s">
        <v>121</v>
      </c>
    </row>
    <row r="15" spans="1:17" ht="56.25" x14ac:dyDescent="0.25">
      <c r="A15" s="8" t="s">
        <v>32</v>
      </c>
      <c r="B15" s="56" t="s">
        <v>199</v>
      </c>
      <c r="C15" s="62">
        <v>2013</v>
      </c>
      <c r="D15" s="7" t="s">
        <v>12</v>
      </c>
      <c r="E15" s="4" t="s">
        <v>15</v>
      </c>
      <c r="F15" s="4" t="s">
        <v>9</v>
      </c>
      <c r="G15" s="4" t="s">
        <v>16</v>
      </c>
      <c r="H15" s="6">
        <v>40000</v>
      </c>
      <c r="I15" s="15">
        <v>20000</v>
      </c>
      <c r="J15" s="5">
        <v>3.87</v>
      </c>
      <c r="K15" s="2">
        <f t="shared" si="0"/>
        <v>10602.739726027397</v>
      </c>
      <c r="L15" s="99">
        <v>320</v>
      </c>
      <c r="M15" s="17">
        <v>0.44</v>
      </c>
      <c r="N15" s="62" t="s">
        <v>8</v>
      </c>
      <c r="O15" s="9" t="s">
        <v>157</v>
      </c>
      <c r="P15" s="3" t="s">
        <v>20</v>
      </c>
      <c r="Q15" s="3" t="s">
        <v>21</v>
      </c>
    </row>
    <row r="16" spans="1:17" ht="56.25" x14ac:dyDescent="0.25">
      <c r="A16" s="8" t="s">
        <v>32</v>
      </c>
      <c r="B16" s="56" t="s">
        <v>199</v>
      </c>
      <c r="C16" s="62">
        <v>2013</v>
      </c>
      <c r="D16" s="7" t="s">
        <v>12</v>
      </c>
      <c r="E16" s="4" t="s">
        <v>13</v>
      </c>
      <c r="F16" s="4" t="s">
        <v>9</v>
      </c>
      <c r="G16" s="4" t="s">
        <v>16</v>
      </c>
      <c r="H16" s="6">
        <v>18451.28</v>
      </c>
      <c r="I16" s="15">
        <v>9000</v>
      </c>
      <c r="J16" s="5">
        <v>1.1399999999999999</v>
      </c>
      <c r="K16" s="2">
        <f t="shared" si="0"/>
        <v>3123.2876712328766</v>
      </c>
      <c r="L16" s="99">
        <v>114</v>
      </c>
      <c r="M16" s="17">
        <v>0.68</v>
      </c>
      <c r="N16" s="62" t="s">
        <v>8</v>
      </c>
      <c r="O16" s="9" t="s">
        <v>157</v>
      </c>
      <c r="P16" s="3" t="s">
        <v>22</v>
      </c>
      <c r="Q16" s="3" t="s">
        <v>23</v>
      </c>
    </row>
    <row r="17" spans="1:12" x14ac:dyDescent="0.25">
      <c r="A17" t="s">
        <v>205</v>
      </c>
      <c r="H17" s="109">
        <f>SUM(H2:H16)</f>
        <v>990513.46</v>
      </c>
      <c r="I17" s="109">
        <f t="shared" ref="I17:L17" si="1">SUM(I2:I16)</f>
        <v>474775.07</v>
      </c>
      <c r="J17" s="110">
        <f t="shared" si="1"/>
        <v>99.701045000000008</v>
      </c>
      <c r="K17" s="107">
        <f t="shared" si="1"/>
        <v>273153.54794520553</v>
      </c>
      <c r="L17" s="107">
        <f t="shared" si="1"/>
        <v>19137</v>
      </c>
    </row>
    <row r="19" spans="1:12" x14ac:dyDescent="0.25">
      <c r="A19" t="s">
        <v>206</v>
      </c>
      <c r="H19" s="108">
        <f>SUM(H15:H16,H12,H10,H8,H2:H7)</f>
        <v>616236.46</v>
      </c>
      <c r="I19" s="108">
        <f t="shared" ref="I19:L19" si="2">SUM(I15:I16,I12,I10,I8,I2:I7)</f>
        <v>288636.07</v>
      </c>
      <c r="J19" s="106">
        <f t="shared" si="2"/>
        <v>96.601045000000013</v>
      </c>
      <c r="K19" s="107">
        <f t="shared" si="2"/>
        <v>264660.39726027398</v>
      </c>
      <c r="L19" s="107">
        <f t="shared" si="2"/>
        <v>18747</v>
      </c>
    </row>
    <row r="21" spans="1:12" x14ac:dyDescent="0.25">
      <c r="A21" t="s">
        <v>214</v>
      </c>
      <c r="K21" s="177">
        <f>K9+K14</f>
        <v>8493.1506849315065</v>
      </c>
    </row>
  </sheetData>
  <hyperlinks>
    <hyperlink ref="Q9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K13" sqref="K13"/>
    </sheetView>
  </sheetViews>
  <sheetFormatPr defaultRowHeight="15" x14ac:dyDescent="0.25"/>
  <cols>
    <col min="7" max="7" width="26.42578125" customWidth="1"/>
    <col min="8" max="9" width="12.5703125" bestFit="1" customWidth="1"/>
    <col min="11" max="11" width="11.5703125" bestFit="1" customWidth="1"/>
    <col min="12" max="12" width="9.85546875" bestFit="1" customWidth="1"/>
    <col min="16" max="16" width="47.5703125" customWidth="1"/>
    <col min="17" max="17" width="44.85546875" customWidth="1"/>
  </cols>
  <sheetData>
    <row r="1" spans="1:17" s="19" customFormat="1" ht="57" customHeight="1" x14ac:dyDescent="0.25">
      <c r="A1" s="14" t="s">
        <v>31</v>
      </c>
      <c r="B1" s="14" t="s">
        <v>34</v>
      </c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194</v>
      </c>
      <c r="I1" s="1" t="s">
        <v>195</v>
      </c>
      <c r="J1" s="14" t="s">
        <v>196</v>
      </c>
      <c r="K1" s="14" t="s">
        <v>124</v>
      </c>
      <c r="L1" s="96" t="s">
        <v>198</v>
      </c>
      <c r="M1" s="14" t="s">
        <v>33</v>
      </c>
      <c r="N1" s="14" t="s">
        <v>5</v>
      </c>
      <c r="O1" s="96" t="s">
        <v>156</v>
      </c>
      <c r="P1" s="14" t="s">
        <v>6</v>
      </c>
      <c r="Q1" s="14" t="s">
        <v>7</v>
      </c>
    </row>
    <row r="2" spans="1:17" ht="45" x14ac:dyDescent="0.25">
      <c r="A2" s="8" t="s">
        <v>32</v>
      </c>
      <c r="B2" s="56" t="s">
        <v>199</v>
      </c>
      <c r="C2" s="62">
        <v>2014</v>
      </c>
      <c r="D2" s="7" t="s">
        <v>12</v>
      </c>
      <c r="E2" s="4" t="s">
        <v>15</v>
      </c>
      <c r="F2" s="4" t="s">
        <v>9</v>
      </c>
      <c r="G2" s="4" t="s">
        <v>17</v>
      </c>
      <c r="H2" s="6">
        <v>30015</v>
      </c>
      <c r="I2" s="15">
        <v>15000</v>
      </c>
      <c r="J2" s="5">
        <v>2.5</v>
      </c>
      <c r="K2" s="2">
        <f t="shared" ref="K2:K8" si="0">J2*1000000/365</f>
        <v>6849.3150684931506</v>
      </c>
      <c r="L2" s="99">
        <v>207</v>
      </c>
      <c r="M2" s="17">
        <v>0.51</v>
      </c>
      <c r="N2" s="62" t="s">
        <v>8</v>
      </c>
      <c r="O2" s="9" t="s">
        <v>157</v>
      </c>
      <c r="P2" s="3" t="s">
        <v>24</v>
      </c>
      <c r="Q2" s="3" t="s">
        <v>25</v>
      </c>
    </row>
    <row r="3" spans="1:17" x14ac:dyDescent="0.25">
      <c r="A3" s="129" t="s">
        <v>84</v>
      </c>
      <c r="B3" s="117">
        <v>28091</v>
      </c>
      <c r="C3" s="138">
        <v>2014</v>
      </c>
      <c r="D3" s="129" t="s">
        <v>11</v>
      </c>
      <c r="E3" s="129" t="s">
        <v>111</v>
      </c>
      <c r="F3" s="121" t="s">
        <v>10</v>
      </c>
      <c r="G3" s="122" t="s">
        <v>117</v>
      </c>
      <c r="H3" s="170">
        <v>94350</v>
      </c>
      <c r="I3" s="141">
        <v>31135</v>
      </c>
      <c r="J3" s="122">
        <v>24</v>
      </c>
      <c r="K3" s="125">
        <f t="shared" si="0"/>
        <v>65753.42465753424</v>
      </c>
      <c r="L3" s="136">
        <v>143</v>
      </c>
      <c r="M3" s="137" t="s">
        <v>158</v>
      </c>
      <c r="N3" s="138" t="s">
        <v>8</v>
      </c>
      <c r="O3" s="118" t="s">
        <v>201</v>
      </c>
      <c r="P3" s="122" t="s">
        <v>118</v>
      </c>
      <c r="Q3" s="122" t="s">
        <v>119</v>
      </c>
    </row>
    <row r="4" spans="1:17" ht="56.25" x14ac:dyDescent="0.25">
      <c r="A4" s="8" t="s">
        <v>32</v>
      </c>
      <c r="B4" s="56" t="s">
        <v>199</v>
      </c>
      <c r="C4" s="62">
        <v>2015</v>
      </c>
      <c r="D4" s="7" t="s">
        <v>12</v>
      </c>
      <c r="E4" s="4" t="s">
        <v>13</v>
      </c>
      <c r="F4" s="4" t="s">
        <v>9</v>
      </c>
      <c r="G4" s="4" t="s">
        <v>16</v>
      </c>
      <c r="H4" s="6">
        <v>33015.61</v>
      </c>
      <c r="I4" s="15">
        <v>16500</v>
      </c>
      <c r="J4" s="5">
        <v>2.2999999999999998</v>
      </c>
      <c r="K4" s="2">
        <f t="shared" si="0"/>
        <v>6301.3698630136987</v>
      </c>
      <c r="L4" s="99">
        <v>224</v>
      </c>
      <c r="M4" s="17">
        <v>0.61</v>
      </c>
      <c r="N4" s="62" t="s">
        <v>8</v>
      </c>
      <c r="O4" s="9" t="s">
        <v>157</v>
      </c>
      <c r="P4" s="3" t="s">
        <v>176</v>
      </c>
      <c r="Q4" s="3" t="s">
        <v>26</v>
      </c>
    </row>
    <row r="5" spans="1:17" ht="36" x14ac:dyDescent="0.25">
      <c r="A5" s="8" t="s">
        <v>32</v>
      </c>
      <c r="B5" s="56" t="s">
        <v>199</v>
      </c>
      <c r="C5" s="62">
        <v>2015</v>
      </c>
      <c r="D5" s="7" t="s">
        <v>12</v>
      </c>
      <c r="E5" s="4" t="s">
        <v>15</v>
      </c>
      <c r="F5" s="4" t="s">
        <v>9</v>
      </c>
      <c r="G5" s="4" t="s">
        <v>17</v>
      </c>
      <c r="H5" s="6">
        <v>30015</v>
      </c>
      <c r="I5" s="15">
        <v>15000</v>
      </c>
      <c r="J5" s="5">
        <v>1.25</v>
      </c>
      <c r="K5" s="2">
        <f t="shared" si="0"/>
        <v>3424.6575342465753</v>
      </c>
      <c r="L5" s="99">
        <v>207</v>
      </c>
      <c r="M5" s="17">
        <v>1.01</v>
      </c>
      <c r="N5" s="62" t="s">
        <v>8</v>
      </c>
      <c r="O5" s="9" t="s">
        <v>157</v>
      </c>
      <c r="P5" s="3" t="s">
        <v>24</v>
      </c>
      <c r="Q5" s="3" t="s">
        <v>27</v>
      </c>
    </row>
    <row r="6" spans="1:17" ht="24" x14ac:dyDescent="0.25">
      <c r="A6" s="22" t="s">
        <v>43</v>
      </c>
      <c r="B6" s="58" t="s">
        <v>39</v>
      </c>
      <c r="C6" s="9">
        <v>2015</v>
      </c>
      <c r="D6" s="24" t="s">
        <v>44</v>
      </c>
      <c r="E6" s="25" t="s">
        <v>49</v>
      </c>
      <c r="F6" s="61" t="s">
        <v>10</v>
      </c>
      <c r="G6" s="26" t="s">
        <v>56</v>
      </c>
      <c r="H6" s="27">
        <v>44170</v>
      </c>
      <c r="I6" s="27">
        <v>22085</v>
      </c>
      <c r="J6" s="31">
        <v>11.898999999999999</v>
      </c>
      <c r="K6" s="2">
        <f t="shared" si="0"/>
        <v>32600</v>
      </c>
      <c r="L6" s="29">
        <v>222</v>
      </c>
      <c r="M6" s="89">
        <v>0.84</v>
      </c>
      <c r="N6" s="95">
        <v>42613</v>
      </c>
      <c r="O6" s="9" t="s">
        <v>157</v>
      </c>
      <c r="P6" s="23" t="s">
        <v>60</v>
      </c>
      <c r="Q6" s="30" t="s">
        <v>72</v>
      </c>
    </row>
    <row r="7" spans="1:17" ht="24" x14ac:dyDescent="0.25">
      <c r="A7" s="131" t="s">
        <v>84</v>
      </c>
      <c r="B7" s="132">
        <v>26655</v>
      </c>
      <c r="C7" s="133">
        <v>2015</v>
      </c>
      <c r="D7" s="131" t="s">
        <v>127</v>
      </c>
      <c r="E7" s="131" t="s">
        <v>99</v>
      </c>
      <c r="F7" s="130" t="s">
        <v>94</v>
      </c>
      <c r="G7" s="130" t="s">
        <v>100</v>
      </c>
      <c r="H7" s="134">
        <v>490000</v>
      </c>
      <c r="I7" s="135">
        <v>245000</v>
      </c>
      <c r="J7" s="130"/>
      <c r="K7" s="125">
        <f t="shared" si="0"/>
        <v>0</v>
      </c>
      <c r="L7" s="139"/>
      <c r="M7" s="140" t="s">
        <v>158</v>
      </c>
      <c r="N7" s="133" t="s">
        <v>101</v>
      </c>
      <c r="O7" s="118" t="s">
        <v>201</v>
      </c>
      <c r="P7" s="130" t="s">
        <v>102</v>
      </c>
      <c r="Q7" s="130" t="s">
        <v>167</v>
      </c>
    </row>
    <row r="8" spans="1:17" ht="24" x14ac:dyDescent="0.25">
      <c r="A8" s="23" t="s">
        <v>84</v>
      </c>
      <c r="B8" s="58">
        <v>27296</v>
      </c>
      <c r="C8" s="65">
        <v>2015</v>
      </c>
      <c r="D8" s="23" t="s">
        <v>127</v>
      </c>
      <c r="E8" s="23" t="s">
        <v>98</v>
      </c>
      <c r="F8" s="61" t="s">
        <v>50</v>
      </c>
      <c r="G8" s="26" t="s">
        <v>128</v>
      </c>
      <c r="H8" s="42">
        <v>93004</v>
      </c>
      <c r="I8" s="40">
        <v>46502.400000000001</v>
      </c>
      <c r="J8" s="26">
        <v>4.2</v>
      </c>
      <c r="K8" s="2">
        <f t="shared" si="0"/>
        <v>11506.849315068494</v>
      </c>
      <c r="L8" s="41">
        <v>939</v>
      </c>
      <c r="M8" s="92">
        <v>1.4</v>
      </c>
      <c r="N8" s="64" t="s">
        <v>101</v>
      </c>
      <c r="O8" s="9" t="s">
        <v>157</v>
      </c>
      <c r="P8" s="30" t="s">
        <v>162</v>
      </c>
      <c r="Q8" s="30"/>
    </row>
    <row r="9" spans="1:17" x14ac:dyDescent="0.25">
      <c r="A9" t="s">
        <v>205</v>
      </c>
      <c r="H9" s="108">
        <f>SUM(H2:H8)</f>
        <v>814569.61</v>
      </c>
      <c r="I9" s="108">
        <f t="shared" ref="I9:L9" si="1">SUM(I2:I8)</f>
        <v>391222.4</v>
      </c>
      <c r="J9" s="105">
        <f t="shared" si="1"/>
        <v>46.149000000000001</v>
      </c>
      <c r="K9" s="107">
        <f t="shared" si="1"/>
        <v>126435.61643835616</v>
      </c>
      <c r="L9" s="107">
        <f t="shared" si="1"/>
        <v>1942</v>
      </c>
      <c r="M9" s="104"/>
    </row>
    <row r="11" spans="1:17" x14ac:dyDescent="0.25">
      <c r="A11" t="s">
        <v>206</v>
      </c>
      <c r="H11" s="113">
        <f>SUM(H8,H4:H6,H2)</f>
        <v>230219.61</v>
      </c>
      <c r="I11" s="113">
        <f t="shared" ref="I11:L11" si="2">SUM(I8,I4:I6,I2)</f>
        <v>115087.4</v>
      </c>
      <c r="J11" s="114">
        <f t="shared" si="2"/>
        <v>22.149000000000001</v>
      </c>
      <c r="K11" s="112">
        <f t="shared" si="2"/>
        <v>60682.191780821922</v>
      </c>
      <c r="L11" s="112">
        <f t="shared" si="2"/>
        <v>1799</v>
      </c>
    </row>
    <row r="13" spans="1:17" x14ac:dyDescent="0.25">
      <c r="A13" t="s">
        <v>214</v>
      </c>
      <c r="K13" s="177">
        <f>K3+K7</f>
        <v>65753.42465753424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15" workbookViewId="0">
      <selection activeCell="K30" sqref="K30"/>
    </sheetView>
  </sheetViews>
  <sheetFormatPr defaultRowHeight="15" x14ac:dyDescent="0.25"/>
  <cols>
    <col min="7" max="7" width="37.28515625" customWidth="1"/>
    <col min="8" max="9" width="13.5703125" bestFit="1" customWidth="1"/>
    <col min="10" max="10" width="9.5703125" bestFit="1" customWidth="1"/>
    <col min="11" max="11" width="13.28515625" bestFit="1" customWidth="1"/>
    <col min="12" max="12" width="11.5703125" bestFit="1" customWidth="1"/>
    <col min="15" max="15" width="16.42578125" customWidth="1"/>
    <col min="16" max="16" width="36.140625" customWidth="1"/>
    <col min="17" max="17" width="44.42578125" customWidth="1"/>
  </cols>
  <sheetData>
    <row r="1" spans="1:17" s="19" customFormat="1" ht="38.25" x14ac:dyDescent="0.25">
      <c r="A1" s="14" t="s">
        <v>31</v>
      </c>
      <c r="B1" s="14" t="s">
        <v>34</v>
      </c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194</v>
      </c>
      <c r="I1" s="1" t="s">
        <v>195</v>
      </c>
      <c r="J1" s="14" t="s">
        <v>196</v>
      </c>
      <c r="K1" s="14" t="s">
        <v>124</v>
      </c>
      <c r="L1" s="96" t="s">
        <v>198</v>
      </c>
      <c r="M1" s="14" t="s">
        <v>33</v>
      </c>
      <c r="N1" s="14" t="s">
        <v>5</v>
      </c>
      <c r="O1" s="96" t="s">
        <v>156</v>
      </c>
      <c r="P1" s="14" t="s">
        <v>6</v>
      </c>
      <c r="Q1" s="14" t="s">
        <v>7</v>
      </c>
    </row>
    <row r="2" spans="1:17" ht="84" x14ac:dyDescent="0.25">
      <c r="A2" s="156" t="s">
        <v>43</v>
      </c>
      <c r="B2" s="171" t="s">
        <v>40</v>
      </c>
      <c r="C2" s="158">
        <v>2016</v>
      </c>
      <c r="D2" s="159" t="s">
        <v>44</v>
      </c>
      <c r="E2" s="160" t="s">
        <v>49</v>
      </c>
      <c r="F2" s="161" t="s">
        <v>10</v>
      </c>
      <c r="G2" s="44" t="s">
        <v>57</v>
      </c>
      <c r="H2" s="162">
        <v>55000</v>
      </c>
      <c r="I2" s="162">
        <v>27500</v>
      </c>
      <c r="J2" s="163">
        <v>10.220000000000001</v>
      </c>
      <c r="K2" s="164">
        <f t="shared" ref="K2:K24" si="0">J2*1000000/365</f>
        <v>28000</v>
      </c>
      <c r="L2" s="165">
        <v>500</v>
      </c>
      <c r="M2" s="166">
        <v>1.31</v>
      </c>
      <c r="N2" s="172">
        <v>43434</v>
      </c>
      <c r="O2" s="158" t="s">
        <v>157</v>
      </c>
      <c r="P2" s="167" t="s">
        <v>60</v>
      </c>
      <c r="Q2" s="168" t="s">
        <v>81</v>
      </c>
    </row>
    <row r="3" spans="1:17" ht="48" x14ac:dyDescent="0.25">
      <c r="A3" s="116" t="s">
        <v>43</v>
      </c>
      <c r="B3" s="117" t="s">
        <v>41</v>
      </c>
      <c r="C3" s="118">
        <v>2016</v>
      </c>
      <c r="D3" s="119" t="s">
        <v>44</v>
      </c>
      <c r="E3" s="120" t="s">
        <v>49</v>
      </c>
      <c r="F3" s="121" t="s">
        <v>51</v>
      </c>
      <c r="G3" s="122" t="s">
        <v>58</v>
      </c>
      <c r="H3" s="123">
        <v>20000</v>
      </c>
      <c r="I3" s="123">
        <v>10000</v>
      </c>
      <c r="J3" s="124">
        <v>32.85</v>
      </c>
      <c r="K3" s="125">
        <f t="shared" si="0"/>
        <v>90000</v>
      </c>
      <c r="L3" s="126">
        <v>5000</v>
      </c>
      <c r="M3" s="127">
        <v>0.06</v>
      </c>
      <c r="N3" s="128">
        <v>43160</v>
      </c>
      <c r="O3" s="118" t="s">
        <v>200</v>
      </c>
      <c r="P3" s="129" t="s">
        <v>60</v>
      </c>
      <c r="Q3" s="130" t="s">
        <v>78</v>
      </c>
    </row>
    <row r="4" spans="1:17" x14ac:dyDescent="0.25">
      <c r="A4" s="32" t="s">
        <v>84</v>
      </c>
      <c r="B4" s="59"/>
      <c r="C4" s="64">
        <v>2016</v>
      </c>
      <c r="D4" s="32" t="s">
        <v>11</v>
      </c>
      <c r="E4" s="32" t="s">
        <v>93</v>
      </c>
      <c r="F4" s="61" t="s">
        <v>10</v>
      </c>
      <c r="G4" s="30" t="s">
        <v>129</v>
      </c>
      <c r="H4" s="36">
        <v>140176</v>
      </c>
      <c r="I4" s="37">
        <v>70088</v>
      </c>
      <c r="J4" s="30"/>
      <c r="K4" s="2">
        <f t="shared" si="0"/>
        <v>0</v>
      </c>
      <c r="L4" s="41"/>
      <c r="M4" s="92">
        <v>1.08</v>
      </c>
      <c r="N4" s="64" t="s">
        <v>122</v>
      </c>
      <c r="O4" s="9" t="s">
        <v>202</v>
      </c>
      <c r="P4" s="30" t="s">
        <v>130</v>
      </c>
      <c r="Q4" s="30" t="s">
        <v>131</v>
      </c>
    </row>
    <row r="5" spans="1:17" x14ac:dyDescent="0.25">
      <c r="A5" s="131" t="s">
        <v>84</v>
      </c>
      <c r="B5" s="132"/>
      <c r="C5" s="133">
        <v>2016</v>
      </c>
      <c r="D5" s="131" t="s">
        <v>11</v>
      </c>
      <c r="E5" s="131" t="s">
        <v>85</v>
      </c>
      <c r="F5" s="130" t="s">
        <v>86</v>
      </c>
      <c r="G5" s="130" t="s">
        <v>132</v>
      </c>
      <c r="H5" s="135">
        <v>111470</v>
      </c>
      <c r="I5" s="135">
        <v>55735</v>
      </c>
      <c r="J5" s="122"/>
      <c r="K5" s="125">
        <f t="shared" si="0"/>
        <v>0</v>
      </c>
      <c r="L5" s="136">
        <v>500</v>
      </c>
      <c r="M5" s="137">
        <v>3.38</v>
      </c>
      <c r="N5" s="138" t="s">
        <v>122</v>
      </c>
      <c r="O5" s="118" t="s">
        <v>203</v>
      </c>
      <c r="P5" s="130" t="s">
        <v>163</v>
      </c>
      <c r="Q5" s="130"/>
    </row>
    <row r="6" spans="1:17" ht="24" x14ac:dyDescent="0.25">
      <c r="A6" s="23" t="s">
        <v>84</v>
      </c>
      <c r="B6" s="58"/>
      <c r="C6" s="65">
        <v>2016</v>
      </c>
      <c r="D6" s="23" t="s">
        <v>11</v>
      </c>
      <c r="E6" s="23" t="s">
        <v>111</v>
      </c>
      <c r="F6" s="61" t="s">
        <v>50</v>
      </c>
      <c r="G6" s="26" t="s">
        <v>112</v>
      </c>
      <c r="H6" s="39">
        <v>20000</v>
      </c>
      <c r="I6" s="40">
        <v>10000</v>
      </c>
      <c r="J6" s="26">
        <v>1.7</v>
      </c>
      <c r="K6" s="2">
        <f t="shared" si="0"/>
        <v>4657.5342465753429</v>
      </c>
      <c r="L6" s="42">
        <v>200</v>
      </c>
      <c r="M6" s="93">
        <v>0.8</v>
      </c>
      <c r="N6" s="65" t="s">
        <v>105</v>
      </c>
      <c r="O6" s="9" t="s">
        <v>157</v>
      </c>
      <c r="P6" s="26" t="s">
        <v>113</v>
      </c>
      <c r="Q6" s="26" t="s">
        <v>114</v>
      </c>
    </row>
    <row r="7" spans="1:17" ht="24" x14ac:dyDescent="0.25">
      <c r="A7" s="129" t="s">
        <v>84</v>
      </c>
      <c r="B7" s="117"/>
      <c r="C7" s="138">
        <v>2016</v>
      </c>
      <c r="D7" s="129" t="s">
        <v>11</v>
      </c>
      <c r="E7" s="129" t="s">
        <v>111</v>
      </c>
      <c r="F7" s="122" t="s">
        <v>115</v>
      </c>
      <c r="G7" s="122" t="s">
        <v>133</v>
      </c>
      <c r="H7" s="136">
        <v>21830</v>
      </c>
      <c r="I7" s="141">
        <v>10915</v>
      </c>
      <c r="J7" s="122">
        <v>6.1</v>
      </c>
      <c r="K7" s="125">
        <f t="shared" si="0"/>
        <v>16712.328767123287</v>
      </c>
      <c r="L7" s="136">
        <v>100</v>
      </c>
      <c r="M7" s="137">
        <v>0.78</v>
      </c>
      <c r="N7" s="138" t="s">
        <v>105</v>
      </c>
      <c r="O7" s="118" t="s">
        <v>202</v>
      </c>
      <c r="P7" s="122" t="s">
        <v>116</v>
      </c>
      <c r="Q7" s="122"/>
    </row>
    <row r="8" spans="1:17" ht="24" x14ac:dyDescent="0.25">
      <c r="A8" s="129" t="s">
        <v>84</v>
      </c>
      <c r="B8" s="117"/>
      <c r="C8" s="138">
        <v>2016</v>
      </c>
      <c r="D8" s="129" t="s">
        <v>11</v>
      </c>
      <c r="E8" s="129" t="s">
        <v>111</v>
      </c>
      <c r="F8" s="121" t="s">
        <v>10</v>
      </c>
      <c r="G8" s="122" t="s">
        <v>134</v>
      </c>
      <c r="H8" s="142">
        <v>97.944999999999993</v>
      </c>
      <c r="I8" s="141">
        <v>49150</v>
      </c>
      <c r="J8" s="122">
        <v>35.729999999999997</v>
      </c>
      <c r="K8" s="125">
        <f t="shared" si="0"/>
        <v>97890.410958904104</v>
      </c>
      <c r="L8" s="136">
        <v>1100</v>
      </c>
      <c r="M8" s="137">
        <v>1</v>
      </c>
      <c r="N8" s="138" t="s">
        <v>122</v>
      </c>
      <c r="O8" s="118" t="s">
        <v>201</v>
      </c>
      <c r="P8" s="122" t="s">
        <v>135</v>
      </c>
      <c r="Q8" s="142" t="s">
        <v>136</v>
      </c>
    </row>
    <row r="9" spans="1:17" ht="24" x14ac:dyDescent="0.25">
      <c r="A9" s="129" t="s">
        <v>84</v>
      </c>
      <c r="B9" s="117"/>
      <c r="C9" s="138">
        <v>2016</v>
      </c>
      <c r="D9" s="129" t="s">
        <v>11</v>
      </c>
      <c r="E9" s="129" t="s">
        <v>111</v>
      </c>
      <c r="F9" s="121" t="s">
        <v>51</v>
      </c>
      <c r="G9" s="122" t="s">
        <v>137</v>
      </c>
      <c r="H9" s="142">
        <v>224668</v>
      </c>
      <c r="I9" s="141">
        <v>112334</v>
      </c>
      <c r="J9" s="122">
        <v>134.9</v>
      </c>
      <c r="K9" s="125">
        <f t="shared" si="0"/>
        <v>369589.0410958904</v>
      </c>
      <c r="L9" s="136">
        <v>30000</v>
      </c>
      <c r="M9" s="137">
        <v>0.36</v>
      </c>
      <c r="N9" s="138" t="s">
        <v>122</v>
      </c>
      <c r="O9" s="118" t="s">
        <v>201</v>
      </c>
      <c r="P9" s="122" t="s">
        <v>138</v>
      </c>
      <c r="Q9" s="122" t="s">
        <v>168</v>
      </c>
    </row>
    <row r="10" spans="1:17" x14ac:dyDescent="0.25">
      <c r="A10" s="23" t="s">
        <v>84</v>
      </c>
      <c r="B10" s="58"/>
      <c r="C10" s="65">
        <v>2016</v>
      </c>
      <c r="D10" s="23" t="s">
        <v>11</v>
      </c>
      <c r="E10" s="23" t="s">
        <v>139</v>
      </c>
      <c r="F10" s="61" t="s">
        <v>10</v>
      </c>
      <c r="G10" s="26" t="s">
        <v>140</v>
      </c>
      <c r="H10" s="43">
        <v>786044</v>
      </c>
      <c r="I10" s="45">
        <v>369397</v>
      </c>
      <c r="J10" s="33">
        <v>405.9</v>
      </c>
      <c r="K10" s="2">
        <f t="shared" si="0"/>
        <v>1112054.7945205478</v>
      </c>
      <c r="L10" s="42">
        <v>4847</v>
      </c>
      <c r="M10" s="93">
        <v>0.71</v>
      </c>
      <c r="N10" s="65" t="s">
        <v>105</v>
      </c>
      <c r="O10" s="9" t="s">
        <v>202</v>
      </c>
      <c r="P10" s="26" t="s">
        <v>141</v>
      </c>
      <c r="Q10" s="26" t="s">
        <v>142</v>
      </c>
    </row>
    <row r="11" spans="1:17" ht="45" x14ac:dyDescent="0.25">
      <c r="A11" s="143" t="s">
        <v>32</v>
      </c>
      <c r="B11" s="144" t="s">
        <v>178</v>
      </c>
      <c r="C11" s="145">
        <v>2017</v>
      </c>
      <c r="D11" s="146" t="s">
        <v>12</v>
      </c>
      <c r="E11" s="147" t="s">
        <v>15</v>
      </c>
      <c r="F11" s="147" t="s">
        <v>183</v>
      </c>
      <c r="G11" s="148" t="s">
        <v>185</v>
      </c>
      <c r="H11" s="149">
        <v>200000</v>
      </c>
      <c r="I11" s="150">
        <v>76500</v>
      </c>
      <c r="J11" s="151">
        <v>23.2</v>
      </c>
      <c r="K11" s="125">
        <f t="shared" si="0"/>
        <v>63561.643835616436</v>
      </c>
      <c r="L11" s="152">
        <v>30</v>
      </c>
      <c r="M11" s="153">
        <v>1.1000000000000001</v>
      </c>
      <c r="N11" s="145" t="s">
        <v>188</v>
      </c>
      <c r="O11" s="118" t="s">
        <v>200</v>
      </c>
      <c r="P11" s="154" t="s">
        <v>193</v>
      </c>
      <c r="Q11" s="155" t="s">
        <v>190</v>
      </c>
    </row>
    <row r="12" spans="1:17" ht="45" x14ac:dyDescent="0.25">
      <c r="A12" s="8" t="s">
        <v>32</v>
      </c>
      <c r="B12" s="56" t="s">
        <v>177</v>
      </c>
      <c r="C12" s="62">
        <v>2017</v>
      </c>
      <c r="D12" s="7" t="s">
        <v>12</v>
      </c>
      <c r="E12" s="4" t="s">
        <v>13</v>
      </c>
      <c r="F12" s="4" t="s">
        <v>9</v>
      </c>
      <c r="G12" s="18" t="s">
        <v>16</v>
      </c>
      <c r="H12" s="6">
        <v>47000</v>
      </c>
      <c r="I12" s="15">
        <v>23500</v>
      </c>
      <c r="J12" s="5">
        <v>3.42</v>
      </c>
      <c r="K12" s="2">
        <f t="shared" si="0"/>
        <v>9369.8630136986303</v>
      </c>
      <c r="L12" s="99">
        <v>300</v>
      </c>
      <c r="M12" s="17">
        <v>0.57999999999999996</v>
      </c>
      <c r="N12" s="62" t="s">
        <v>188</v>
      </c>
      <c r="O12" s="9" t="s">
        <v>157</v>
      </c>
      <c r="P12" s="3" t="s">
        <v>193</v>
      </c>
      <c r="Q12" s="66" t="s">
        <v>189</v>
      </c>
    </row>
    <row r="13" spans="1:17" ht="45" x14ac:dyDescent="0.25">
      <c r="A13" s="143" t="s">
        <v>32</v>
      </c>
      <c r="B13" s="144" t="s">
        <v>180</v>
      </c>
      <c r="C13" s="145">
        <v>2017</v>
      </c>
      <c r="D13" s="146" t="s">
        <v>11</v>
      </c>
      <c r="E13" s="147" t="s">
        <v>14</v>
      </c>
      <c r="F13" s="147" t="s">
        <v>184</v>
      </c>
      <c r="G13" s="148" t="s">
        <v>187</v>
      </c>
      <c r="H13" s="149">
        <v>169981</v>
      </c>
      <c r="I13" s="150">
        <v>50990</v>
      </c>
      <c r="J13" s="151">
        <v>162.6</v>
      </c>
      <c r="K13" s="125">
        <f t="shared" si="0"/>
        <v>445479.45205479453</v>
      </c>
      <c r="L13" s="152">
        <v>0</v>
      </c>
      <c r="M13" s="153">
        <v>1.08</v>
      </c>
      <c r="N13" s="145" t="s">
        <v>188</v>
      </c>
      <c r="O13" s="118" t="s">
        <v>200</v>
      </c>
      <c r="P13" s="154" t="s">
        <v>193</v>
      </c>
      <c r="Q13" s="155" t="s">
        <v>192</v>
      </c>
    </row>
    <row r="14" spans="1:17" ht="45" x14ac:dyDescent="0.25">
      <c r="A14" s="143" t="s">
        <v>32</v>
      </c>
      <c r="B14" s="144" t="s">
        <v>179</v>
      </c>
      <c r="C14" s="145">
        <v>2017</v>
      </c>
      <c r="D14" s="146" t="s">
        <v>44</v>
      </c>
      <c r="E14" s="147" t="s">
        <v>182</v>
      </c>
      <c r="F14" s="147" t="s">
        <v>184</v>
      </c>
      <c r="G14" s="148" t="s">
        <v>186</v>
      </c>
      <c r="H14" s="149">
        <v>205920</v>
      </c>
      <c r="I14" s="150">
        <v>60000</v>
      </c>
      <c r="J14" s="151">
        <v>5.2</v>
      </c>
      <c r="K14" s="125">
        <f t="shared" si="0"/>
        <v>14246.575342465754</v>
      </c>
      <c r="L14" s="152">
        <v>0</v>
      </c>
      <c r="M14" s="153">
        <v>3.3</v>
      </c>
      <c r="N14" s="145" t="s">
        <v>188</v>
      </c>
      <c r="O14" s="118" t="s">
        <v>200</v>
      </c>
      <c r="P14" s="154" t="s">
        <v>193</v>
      </c>
      <c r="Q14" s="155" t="s">
        <v>191</v>
      </c>
    </row>
    <row r="15" spans="1:17" ht="72" x14ac:dyDescent="0.25">
      <c r="A15" s="156" t="s">
        <v>43</v>
      </c>
      <c r="B15" s="157" t="s">
        <v>42</v>
      </c>
      <c r="C15" s="158">
        <v>2017</v>
      </c>
      <c r="D15" s="159" t="s">
        <v>44</v>
      </c>
      <c r="E15" s="160" t="s">
        <v>49</v>
      </c>
      <c r="F15" s="161" t="s">
        <v>10</v>
      </c>
      <c r="G15" s="44" t="s">
        <v>59</v>
      </c>
      <c r="H15" s="162">
        <v>82800</v>
      </c>
      <c r="I15" s="162">
        <v>41400</v>
      </c>
      <c r="J15" s="163">
        <v>15.33</v>
      </c>
      <c r="K15" s="164">
        <f t="shared" si="0"/>
        <v>42000</v>
      </c>
      <c r="L15" s="165">
        <v>300</v>
      </c>
      <c r="M15" s="166">
        <v>1.31</v>
      </c>
      <c r="N15" s="157"/>
      <c r="O15" s="158" t="s">
        <v>157</v>
      </c>
      <c r="P15" s="167" t="s">
        <v>60</v>
      </c>
      <c r="Q15" s="168" t="s">
        <v>82</v>
      </c>
    </row>
    <row r="16" spans="1:17" ht="84" x14ac:dyDescent="0.25">
      <c r="A16" s="116" t="s">
        <v>43</v>
      </c>
      <c r="B16" s="117" t="s">
        <v>65</v>
      </c>
      <c r="C16" s="118">
        <v>2017</v>
      </c>
      <c r="D16" s="119" t="s">
        <v>44</v>
      </c>
      <c r="E16" s="120" t="s">
        <v>49</v>
      </c>
      <c r="F16" s="121" t="s">
        <v>51</v>
      </c>
      <c r="G16" s="122" t="s">
        <v>66</v>
      </c>
      <c r="H16" s="123">
        <v>300000</v>
      </c>
      <c r="I16" s="123">
        <v>150000</v>
      </c>
      <c r="J16" s="124">
        <v>153.47</v>
      </c>
      <c r="K16" s="125">
        <f t="shared" si="0"/>
        <v>420465.75342465751</v>
      </c>
      <c r="L16" s="126">
        <v>60000</v>
      </c>
      <c r="M16" s="127">
        <v>1.95</v>
      </c>
      <c r="N16" s="117"/>
      <c r="O16" s="118" t="s">
        <v>200</v>
      </c>
      <c r="P16" s="129" t="s">
        <v>60</v>
      </c>
      <c r="Q16" s="130" t="s">
        <v>83</v>
      </c>
    </row>
    <row r="17" spans="1:17" ht="48" x14ac:dyDescent="0.25">
      <c r="A17" s="156" t="s">
        <v>43</v>
      </c>
      <c r="B17" s="157" t="s">
        <v>73</v>
      </c>
      <c r="C17" s="158">
        <v>2017</v>
      </c>
      <c r="D17" s="159" t="s">
        <v>44</v>
      </c>
      <c r="E17" s="160" t="s">
        <v>67</v>
      </c>
      <c r="F17" s="161" t="s">
        <v>50</v>
      </c>
      <c r="G17" s="44" t="s">
        <v>68</v>
      </c>
      <c r="H17" s="162">
        <v>242550</v>
      </c>
      <c r="I17" s="162">
        <v>121275</v>
      </c>
      <c r="J17" s="163">
        <f>(87370*365)/1000000</f>
        <v>31.890049999999999</v>
      </c>
      <c r="K17" s="164">
        <f t="shared" si="0"/>
        <v>87370</v>
      </c>
      <c r="L17" s="165">
        <v>3135</v>
      </c>
      <c r="M17" s="166">
        <v>0.48</v>
      </c>
      <c r="N17" s="172">
        <v>43739</v>
      </c>
      <c r="O17" s="158" t="s">
        <v>157</v>
      </c>
      <c r="P17" s="167" t="s">
        <v>60</v>
      </c>
      <c r="Q17" s="168" t="s">
        <v>76</v>
      </c>
    </row>
    <row r="18" spans="1:17" ht="72" x14ac:dyDescent="0.25">
      <c r="A18" s="156" t="s">
        <v>43</v>
      </c>
      <c r="B18" s="157" t="s">
        <v>74</v>
      </c>
      <c r="C18" s="158">
        <v>2017</v>
      </c>
      <c r="D18" s="159" t="s">
        <v>44</v>
      </c>
      <c r="E18" s="160" t="s">
        <v>67</v>
      </c>
      <c r="F18" s="161" t="s">
        <v>10</v>
      </c>
      <c r="G18" s="44" t="s">
        <v>69</v>
      </c>
      <c r="H18" s="162">
        <v>332150</v>
      </c>
      <c r="I18" s="162">
        <v>166075</v>
      </c>
      <c r="J18" s="175">
        <f>(52300*365)/1000000</f>
        <v>19.089500000000001</v>
      </c>
      <c r="K18" s="164">
        <f t="shared" si="0"/>
        <v>52300</v>
      </c>
      <c r="L18" s="176">
        <v>872</v>
      </c>
      <c r="M18" s="166">
        <v>1.8</v>
      </c>
      <c r="N18" s="172">
        <v>43740</v>
      </c>
      <c r="O18" s="158" t="s">
        <v>157</v>
      </c>
      <c r="P18" s="167" t="s">
        <v>60</v>
      </c>
      <c r="Q18" s="168" t="s">
        <v>197</v>
      </c>
    </row>
    <row r="19" spans="1:17" ht="48" x14ac:dyDescent="0.25">
      <c r="A19" s="116" t="s">
        <v>43</v>
      </c>
      <c r="B19" s="117" t="s">
        <v>75</v>
      </c>
      <c r="C19" s="118">
        <v>2017</v>
      </c>
      <c r="D19" s="119" t="s">
        <v>44</v>
      </c>
      <c r="E19" s="120" t="s">
        <v>67</v>
      </c>
      <c r="F19" s="121" t="s">
        <v>70</v>
      </c>
      <c r="G19" s="122" t="s">
        <v>71</v>
      </c>
      <c r="H19" s="123">
        <v>700000</v>
      </c>
      <c r="I19" s="123">
        <v>350000</v>
      </c>
      <c r="J19" s="173">
        <f>(66165*365)/1000000</f>
        <v>24.150224999999999</v>
      </c>
      <c r="K19" s="125">
        <f t="shared" si="0"/>
        <v>66165</v>
      </c>
      <c r="L19" s="174">
        <v>500</v>
      </c>
      <c r="M19" s="127">
        <v>2.02</v>
      </c>
      <c r="N19" s="128">
        <v>43741</v>
      </c>
      <c r="O19" s="118" t="s">
        <v>200</v>
      </c>
      <c r="P19" s="129" t="s">
        <v>60</v>
      </c>
      <c r="Q19" s="130" t="s">
        <v>77</v>
      </c>
    </row>
    <row r="20" spans="1:17" x14ac:dyDescent="0.25">
      <c r="A20" s="131" t="s">
        <v>84</v>
      </c>
      <c r="B20" s="132"/>
      <c r="C20" s="133">
        <v>2017</v>
      </c>
      <c r="D20" s="131" t="s">
        <v>11</v>
      </c>
      <c r="E20" s="131" t="s">
        <v>93</v>
      </c>
      <c r="F20" s="121" t="s">
        <v>10</v>
      </c>
      <c r="G20" s="130" t="s">
        <v>117</v>
      </c>
      <c r="H20" s="142">
        <v>140000</v>
      </c>
      <c r="I20" s="170">
        <v>70000</v>
      </c>
      <c r="J20" s="122">
        <v>44.5</v>
      </c>
      <c r="K20" s="125">
        <f t="shared" si="0"/>
        <v>121917.80821917808</v>
      </c>
      <c r="L20" s="136">
        <v>200</v>
      </c>
      <c r="M20" s="137">
        <v>0.83199999999999996</v>
      </c>
      <c r="N20" s="138" t="s">
        <v>122</v>
      </c>
      <c r="O20" s="118" t="s">
        <v>201</v>
      </c>
      <c r="P20" s="122" t="s">
        <v>164</v>
      </c>
      <c r="Q20" s="122" t="s">
        <v>169</v>
      </c>
    </row>
    <row r="21" spans="1:17" ht="36" x14ac:dyDescent="0.25">
      <c r="A21" s="131" t="s">
        <v>84</v>
      </c>
      <c r="B21" s="132"/>
      <c r="C21" s="133">
        <v>2017</v>
      </c>
      <c r="D21" s="131" t="s">
        <v>11</v>
      </c>
      <c r="E21" s="131" t="s">
        <v>85</v>
      </c>
      <c r="F21" s="130" t="s">
        <v>86</v>
      </c>
      <c r="G21" s="130" t="s">
        <v>132</v>
      </c>
      <c r="H21" s="135">
        <v>2230565.4</v>
      </c>
      <c r="I21" s="135">
        <v>1115283</v>
      </c>
      <c r="J21" s="122">
        <v>153.30000000000001</v>
      </c>
      <c r="K21" s="125">
        <f t="shared" si="0"/>
        <v>420000</v>
      </c>
      <c r="L21" s="136">
        <v>9000</v>
      </c>
      <c r="M21" s="137">
        <v>1.1000000000000001</v>
      </c>
      <c r="N21" s="138" t="s">
        <v>122</v>
      </c>
      <c r="O21" s="118" t="s">
        <v>201</v>
      </c>
      <c r="P21" s="130" t="s">
        <v>165</v>
      </c>
      <c r="Q21" s="130"/>
    </row>
    <row r="22" spans="1:17" ht="24" x14ac:dyDescent="0.25">
      <c r="A22" s="129" t="s">
        <v>84</v>
      </c>
      <c r="B22" s="117"/>
      <c r="C22" s="138">
        <v>2017</v>
      </c>
      <c r="D22" s="129" t="s">
        <v>11</v>
      </c>
      <c r="E22" s="129" t="s">
        <v>111</v>
      </c>
      <c r="F22" s="122" t="s">
        <v>143</v>
      </c>
      <c r="G22" s="122" t="s">
        <v>144</v>
      </c>
      <c r="H22" s="142">
        <v>74808</v>
      </c>
      <c r="I22" s="141">
        <v>37404</v>
      </c>
      <c r="J22" s="136">
        <v>9.9</v>
      </c>
      <c r="K22" s="125">
        <f t="shared" si="0"/>
        <v>27123.287671232876</v>
      </c>
      <c r="L22" s="136">
        <v>300</v>
      </c>
      <c r="M22" s="137">
        <v>6.01</v>
      </c>
      <c r="N22" s="138" t="s">
        <v>122</v>
      </c>
      <c r="O22" s="118" t="s">
        <v>202</v>
      </c>
      <c r="P22" s="122" t="s">
        <v>145</v>
      </c>
      <c r="Q22" s="122" t="s">
        <v>146</v>
      </c>
    </row>
    <row r="23" spans="1:17" ht="24" x14ac:dyDescent="0.25">
      <c r="A23" s="129" t="s">
        <v>84</v>
      </c>
      <c r="B23" s="117"/>
      <c r="C23" s="138">
        <v>2017</v>
      </c>
      <c r="D23" s="129" t="s">
        <v>11</v>
      </c>
      <c r="E23" s="129" t="s">
        <v>111</v>
      </c>
      <c r="F23" s="122" t="s">
        <v>147</v>
      </c>
      <c r="G23" s="122" t="s">
        <v>148</v>
      </c>
      <c r="H23" s="142">
        <v>271962.5</v>
      </c>
      <c r="I23" s="141">
        <v>135981.25</v>
      </c>
      <c r="J23" s="122">
        <v>30.2</v>
      </c>
      <c r="K23" s="125">
        <f t="shared" si="0"/>
        <v>82739.726027397264</v>
      </c>
      <c r="L23" s="136">
        <v>500</v>
      </c>
      <c r="M23" s="137">
        <v>3.75</v>
      </c>
      <c r="N23" s="138" t="s">
        <v>122</v>
      </c>
      <c r="O23" s="118" t="s">
        <v>202</v>
      </c>
      <c r="P23" s="122" t="s">
        <v>149</v>
      </c>
      <c r="Q23" s="122" t="s">
        <v>150</v>
      </c>
    </row>
    <row r="24" spans="1:17" ht="36" x14ac:dyDescent="0.25">
      <c r="A24" s="129" t="s">
        <v>84</v>
      </c>
      <c r="B24" s="117">
        <v>27269</v>
      </c>
      <c r="C24" s="138">
        <v>2017</v>
      </c>
      <c r="D24" s="129" t="s">
        <v>11</v>
      </c>
      <c r="E24" s="129" t="s">
        <v>151</v>
      </c>
      <c r="F24" s="122" t="s">
        <v>152</v>
      </c>
      <c r="G24" s="122" t="s">
        <v>153</v>
      </c>
      <c r="H24" s="142">
        <v>400000</v>
      </c>
      <c r="I24" s="141">
        <v>200000</v>
      </c>
      <c r="J24" s="122">
        <v>14.3</v>
      </c>
      <c r="K24" s="125">
        <f t="shared" si="0"/>
        <v>39178.082191780821</v>
      </c>
      <c r="L24" s="136">
        <v>1187</v>
      </c>
      <c r="M24" s="137">
        <v>2.33</v>
      </c>
      <c r="N24" s="138" t="s">
        <v>122</v>
      </c>
      <c r="O24" s="118" t="s">
        <v>201</v>
      </c>
      <c r="P24" s="122" t="s">
        <v>154</v>
      </c>
      <c r="Q24" s="122"/>
    </row>
    <row r="25" spans="1:17" x14ac:dyDescent="0.25">
      <c r="A25" s="111" t="s">
        <v>205</v>
      </c>
      <c r="H25" s="109">
        <f>SUM(H2:H24)</f>
        <v>6777022.8450000007</v>
      </c>
      <c r="I25" s="109">
        <f>SUM(I2:I24)</f>
        <v>3313527.25</v>
      </c>
      <c r="J25" s="110">
        <f>SUM(J2:J24)</f>
        <v>1317.9497750000003</v>
      </c>
      <c r="K25" s="107">
        <f>SUM(K2:K24)</f>
        <v>3610821.3013698631</v>
      </c>
      <c r="L25" s="107">
        <f>SUM(L2:L24)</f>
        <v>118571</v>
      </c>
    </row>
    <row r="27" spans="1:17" x14ac:dyDescent="0.25">
      <c r="A27" t="s">
        <v>206</v>
      </c>
      <c r="H27" s="108">
        <f>SUM(H23,H22,H18,H17,H15,H12,H10,H7,H6,H4,H2)</f>
        <v>2074320.5</v>
      </c>
      <c r="I27" s="108">
        <f>SUM(I23,I22,I18,I17,I15,I12,I10,I7,I6,I4,I2)</f>
        <v>1013535.25</v>
      </c>
      <c r="J27" s="106">
        <f>SUM(J23,J22,J18,J17,J15,J12,J10,J7,J6,J4,J2)</f>
        <v>533.74955000000011</v>
      </c>
      <c r="K27" s="107">
        <f>SUM(K23,K22,K18,K17,K15,K12,K10,K7,K6,K4,K2)</f>
        <v>1462327.5342465753</v>
      </c>
      <c r="L27" s="107">
        <f>SUM(L23,L22,L18,L17,L15,L12,L10,L7,L6,L4,L2)</f>
        <v>11054</v>
      </c>
    </row>
    <row r="30" spans="1:17" x14ac:dyDescent="0.25">
      <c r="K30" s="177">
        <f>K3+K5+K7+K8+K9+K11+K13+K14+K16+K19+K20+K21+K22+K23+K24</f>
        <v>2275069.1095890412</v>
      </c>
    </row>
    <row r="31" spans="1:17" x14ac:dyDescent="0.25">
      <c r="A31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2" sqref="D2"/>
    </sheetView>
  </sheetViews>
  <sheetFormatPr defaultRowHeight="15" x14ac:dyDescent="0.25"/>
  <cols>
    <col min="1" max="1" width="31.140625" customWidth="1"/>
    <col min="2" max="2" width="11.28515625" customWidth="1"/>
    <col min="3" max="3" width="10.5703125" customWidth="1"/>
    <col min="4" max="4" width="10.85546875" customWidth="1"/>
    <col min="5" max="5" width="10.5703125" bestFit="1" customWidth="1"/>
  </cols>
  <sheetData>
    <row r="1" spans="1:5" x14ac:dyDescent="0.25">
      <c r="B1" t="s">
        <v>207</v>
      </c>
      <c r="C1" t="s">
        <v>204</v>
      </c>
      <c r="D1" t="s">
        <v>208</v>
      </c>
      <c r="E1" t="s">
        <v>205</v>
      </c>
    </row>
    <row r="2" spans="1:5" x14ac:dyDescent="0.25">
      <c r="A2" t="s">
        <v>209</v>
      </c>
      <c r="B2" s="107">
        <f>'2010-2013'!K17</f>
        <v>273153.54794520553</v>
      </c>
      <c r="C2" s="107">
        <f>'2014-2015'!K9</f>
        <v>126435.61643835616</v>
      </c>
      <c r="D2" s="107">
        <f>'2016 +'!K25</f>
        <v>3610821.3013698631</v>
      </c>
      <c r="E2" s="115">
        <f>SUM(B2:D2)</f>
        <v>4010410.4657534249</v>
      </c>
    </row>
    <row r="3" spans="1:5" x14ac:dyDescent="0.25">
      <c r="A3" t="s">
        <v>210</v>
      </c>
      <c r="B3" s="107">
        <f>'2010-2013'!K19</f>
        <v>264660.39726027398</v>
      </c>
      <c r="C3" s="107">
        <f>'2014-2015'!K11</f>
        <v>60682.191780821922</v>
      </c>
      <c r="D3" s="107">
        <f>'2016 +'!K27</f>
        <v>1462327.5342465753</v>
      </c>
      <c r="E3" s="115">
        <f>SUM(B3:D3)</f>
        <v>1787670.1232876712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All_WMD_Prjcts_2010-present</vt:lpstr>
      <vt:lpstr>modified</vt:lpstr>
      <vt:lpstr>2010-2013</vt:lpstr>
      <vt:lpstr>2014-2015</vt:lpstr>
      <vt:lpstr>2016 +</vt:lpstr>
      <vt:lpstr>Summary</vt:lpstr>
      <vt:lpstr>'All_WMD_Prjcts_2010-present'!Print_Titles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</dc:creator>
  <cp:lastModifiedBy>Russell, Christine</cp:lastModifiedBy>
  <cp:lastPrinted>2016-12-01T14:56:55Z</cp:lastPrinted>
  <dcterms:created xsi:type="dcterms:W3CDTF">2016-05-24T19:13:40Z</dcterms:created>
  <dcterms:modified xsi:type="dcterms:W3CDTF">2017-02-09T18:24:54Z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